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16155" windowHeight="5235" tabRatio="890" activeTab="2"/>
  </bookViews>
  <sheets>
    <sheet name="Intro Page" sheetId="7" r:id="rId1"/>
    <sheet name="UK Link_Live_Changes" sheetId="1" r:id="rId2"/>
    <sheet name="UK Link_2yr_view" sheetId="2" r:id="rId3"/>
    <sheet name="UK Link POAP" sheetId="5" r:id="rId4"/>
    <sheet name="Sheet4" sheetId="4" r:id="rId5"/>
    <sheet name="Gemini &amp; Data Stream POAP" sheetId="9" state="hidden" r:id="rId6"/>
    <sheet name="Gemini &amp; Data Stream_Live_Chang" sheetId="10" state="hidden" r:id="rId7"/>
  </sheets>
  <externalReferences>
    <externalReference r:id="rId8"/>
  </externalReferences>
  <definedNames>
    <definedName name="_xlnm._FilterDatabase" localSheetId="6" hidden="1">'Gemini &amp; Data Stream_Live_Chang'!$A$1:$AV$89</definedName>
    <definedName name="_xlnm._FilterDatabase" localSheetId="1" hidden="1">'UK Link_Live_Changes'!$A$1:$AV$83</definedName>
    <definedName name="_xlnm.Print_Area" localSheetId="3">'UK Link POAP'!$A$1:$U$45</definedName>
    <definedName name="_xlnm.Print_Area" localSheetId="2">'UK Link_2yr_view'!$A$1:$Q$35</definedName>
  </definedNames>
  <calcPr calcId="145621"/>
  <pivotCaches>
    <pivotCache cacheId="0" r:id="rId9"/>
  </pivotCaches>
</workbook>
</file>

<file path=xl/calcChain.xml><?xml version="1.0" encoding="utf-8"?>
<calcChain xmlns="http://schemas.openxmlformats.org/spreadsheetml/2006/main">
  <c r="AV89" i="10" l="1"/>
  <c r="AU89" i="10"/>
  <c r="AT89" i="10"/>
  <c r="AS89" i="10"/>
  <c r="AR89" i="10"/>
  <c r="AQ89" i="10"/>
  <c r="AP89" i="10"/>
  <c r="AO89" i="10"/>
  <c r="AN89" i="10"/>
  <c r="AM89" i="10"/>
  <c r="AI89" i="10"/>
  <c r="AH89" i="10"/>
  <c r="AG89" i="10"/>
  <c r="Y89" i="10"/>
  <c r="T89" i="10"/>
  <c r="R89" i="10"/>
  <c r="P89" i="10"/>
  <c r="O89" i="10"/>
  <c r="M89" i="10"/>
  <c r="L89" i="10"/>
  <c r="J89" i="10"/>
  <c r="I89" i="10"/>
  <c r="H89" i="10"/>
  <c r="G89" i="10"/>
  <c r="F89" i="10"/>
  <c r="E89" i="10"/>
  <c r="D89" i="10"/>
  <c r="B89" i="10"/>
  <c r="AV88" i="10"/>
  <c r="AU88" i="10"/>
  <c r="AT88" i="10"/>
  <c r="AS88" i="10"/>
  <c r="AR88" i="10"/>
  <c r="AQ88" i="10"/>
  <c r="AP88" i="10"/>
  <c r="AO88" i="10"/>
  <c r="AN88" i="10"/>
  <c r="AM88" i="10"/>
  <c r="AI88" i="10"/>
  <c r="AH88" i="10"/>
  <c r="AG88" i="10"/>
  <c r="Y88" i="10"/>
  <c r="T88" i="10"/>
  <c r="R88" i="10"/>
  <c r="Q88" i="10"/>
  <c r="P88" i="10"/>
  <c r="O88" i="10"/>
  <c r="M88" i="10"/>
  <c r="L88" i="10"/>
  <c r="J88" i="10"/>
  <c r="I88" i="10"/>
  <c r="H88" i="10"/>
  <c r="G88" i="10"/>
  <c r="F88" i="10"/>
  <c r="AL88" i="10" s="1"/>
  <c r="E88" i="10"/>
  <c r="D88" i="10"/>
  <c r="B88" i="10"/>
  <c r="AV87" i="10"/>
  <c r="AU87" i="10"/>
  <c r="AT87" i="10"/>
  <c r="AS87" i="10"/>
  <c r="AR87" i="10"/>
  <c r="AQ87" i="10"/>
  <c r="AP87" i="10"/>
  <c r="AO87" i="10"/>
  <c r="AN87" i="10"/>
  <c r="AM87" i="10"/>
  <c r="AI87" i="10"/>
  <c r="AH87" i="10"/>
  <c r="AG87" i="10"/>
  <c r="Y87" i="10"/>
  <c r="T87" i="10"/>
  <c r="R87" i="10"/>
  <c r="P87" i="10"/>
  <c r="O87" i="10"/>
  <c r="M87" i="10"/>
  <c r="L87" i="10"/>
  <c r="J87" i="10"/>
  <c r="I87" i="10"/>
  <c r="H87" i="10"/>
  <c r="G87" i="10"/>
  <c r="F87" i="10"/>
  <c r="U87" i="10" s="1"/>
  <c r="E87" i="10"/>
  <c r="D87" i="10"/>
  <c r="B87" i="10"/>
  <c r="AV86" i="10"/>
  <c r="AU86" i="10"/>
  <c r="AT86" i="10"/>
  <c r="AS86" i="10"/>
  <c r="AR86" i="10"/>
  <c r="AQ86" i="10"/>
  <c r="AP86" i="10"/>
  <c r="AO86" i="10"/>
  <c r="AN86" i="10"/>
  <c r="AM86" i="10"/>
  <c r="AI86" i="10"/>
  <c r="AH86" i="10"/>
  <c r="AG86" i="10"/>
  <c r="Y86" i="10"/>
  <c r="T86" i="10"/>
  <c r="R86" i="10"/>
  <c r="P86" i="10"/>
  <c r="O86" i="10"/>
  <c r="M86" i="10"/>
  <c r="L86" i="10"/>
  <c r="J86" i="10"/>
  <c r="I86" i="10"/>
  <c r="H86" i="10"/>
  <c r="G86" i="10"/>
  <c r="F86" i="10"/>
  <c r="E86" i="10"/>
  <c r="D86" i="10"/>
  <c r="B86" i="10"/>
  <c r="AV85" i="10"/>
  <c r="AU85" i="10"/>
  <c r="AT85" i="10"/>
  <c r="AS85" i="10"/>
  <c r="AR85" i="10"/>
  <c r="AQ85" i="10"/>
  <c r="AP85" i="10"/>
  <c r="AO85" i="10"/>
  <c r="AN85" i="10"/>
  <c r="AM85" i="10"/>
  <c r="AI85" i="10"/>
  <c r="AH85" i="10"/>
  <c r="AG85" i="10"/>
  <c r="Y85" i="10"/>
  <c r="T85" i="10"/>
  <c r="R85" i="10"/>
  <c r="Q85" i="10"/>
  <c r="P85" i="10"/>
  <c r="O85" i="10"/>
  <c r="M85" i="10"/>
  <c r="L85" i="10"/>
  <c r="J85" i="10"/>
  <c r="I85" i="10"/>
  <c r="H85" i="10"/>
  <c r="G85" i="10"/>
  <c r="F85" i="10"/>
  <c r="AL85" i="10" s="1"/>
  <c r="E85" i="10"/>
  <c r="D85" i="10"/>
  <c r="B85" i="10"/>
  <c r="AV84" i="10"/>
  <c r="AU84" i="10"/>
  <c r="AT84" i="10"/>
  <c r="AS84" i="10"/>
  <c r="AR84" i="10"/>
  <c r="AQ84" i="10"/>
  <c r="AP84" i="10"/>
  <c r="AO84" i="10"/>
  <c r="AN84" i="10"/>
  <c r="AM84" i="10"/>
  <c r="AI84" i="10"/>
  <c r="AH84" i="10"/>
  <c r="AG84" i="10"/>
  <c r="Y84" i="10"/>
  <c r="T84" i="10"/>
  <c r="R84" i="10"/>
  <c r="Q84" i="10"/>
  <c r="P84" i="10"/>
  <c r="O84" i="10"/>
  <c r="M84" i="10"/>
  <c r="L84" i="10"/>
  <c r="J84" i="10"/>
  <c r="I84" i="10"/>
  <c r="H84" i="10"/>
  <c r="G84" i="10"/>
  <c r="F84" i="10"/>
  <c r="AL84" i="10" s="1"/>
  <c r="E84" i="10"/>
  <c r="D84" i="10"/>
  <c r="B84" i="10"/>
  <c r="AV83" i="10"/>
  <c r="AU83" i="10"/>
  <c r="AT83" i="10"/>
  <c r="AS83" i="10"/>
  <c r="AR83" i="10"/>
  <c r="AQ83" i="10"/>
  <c r="AP83" i="10"/>
  <c r="AO83" i="10"/>
  <c r="AN83" i="10"/>
  <c r="AM83" i="10"/>
  <c r="AI83" i="10"/>
  <c r="AH83" i="10"/>
  <c r="AG83" i="10"/>
  <c r="Y83" i="10"/>
  <c r="T83" i="10"/>
  <c r="R83" i="10"/>
  <c r="P83" i="10"/>
  <c r="O83" i="10"/>
  <c r="M83" i="10"/>
  <c r="L83" i="10"/>
  <c r="J83" i="10"/>
  <c r="I83" i="10"/>
  <c r="H83" i="10"/>
  <c r="G83" i="10"/>
  <c r="F83" i="10"/>
  <c r="E83" i="10"/>
  <c r="D83" i="10"/>
  <c r="B83" i="10"/>
  <c r="AV82" i="10"/>
  <c r="AU82" i="10"/>
  <c r="AT82" i="10"/>
  <c r="AS82" i="10"/>
  <c r="AR82" i="10"/>
  <c r="AQ82" i="10"/>
  <c r="AP82" i="10"/>
  <c r="AO82" i="10"/>
  <c r="AN82" i="10"/>
  <c r="AM82" i="10"/>
  <c r="AI82" i="10"/>
  <c r="AH82" i="10"/>
  <c r="AG82" i="10"/>
  <c r="Y82" i="10"/>
  <c r="AA82" i="10" s="1"/>
  <c r="T82" i="10"/>
  <c r="R82" i="10"/>
  <c r="Q82" i="10"/>
  <c r="P82" i="10"/>
  <c r="O82" i="10"/>
  <c r="M82" i="10"/>
  <c r="L82" i="10"/>
  <c r="J82" i="10"/>
  <c r="I82" i="10"/>
  <c r="H82" i="10"/>
  <c r="G82" i="10"/>
  <c r="F82" i="10"/>
  <c r="AL82" i="10" s="1"/>
  <c r="E82" i="10"/>
  <c r="D82" i="10"/>
  <c r="B82" i="10"/>
  <c r="AV81" i="10"/>
  <c r="AU81" i="10"/>
  <c r="AT81" i="10"/>
  <c r="AS81" i="10"/>
  <c r="AR81" i="10"/>
  <c r="AQ81" i="10"/>
  <c r="AP81" i="10"/>
  <c r="AO81" i="10"/>
  <c r="AN81" i="10"/>
  <c r="AM81" i="10"/>
  <c r="AI81" i="10"/>
  <c r="AH81" i="10"/>
  <c r="AG81" i="10"/>
  <c r="Y81" i="10"/>
  <c r="T81" i="10"/>
  <c r="R81" i="10"/>
  <c r="P81" i="10"/>
  <c r="O81" i="10"/>
  <c r="M81" i="10"/>
  <c r="L81" i="10"/>
  <c r="J81" i="10"/>
  <c r="I81" i="10"/>
  <c r="H81" i="10"/>
  <c r="G81" i="10"/>
  <c r="F81" i="10"/>
  <c r="AJ81" i="10" s="1"/>
  <c r="E81" i="10"/>
  <c r="D81" i="10"/>
  <c r="B81" i="10"/>
  <c r="AV80" i="10"/>
  <c r="AU80" i="10"/>
  <c r="AT80" i="10"/>
  <c r="AS80" i="10"/>
  <c r="AR80" i="10"/>
  <c r="AQ80" i="10"/>
  <c r="AP80" i="10"/>
  <c r="AO80" i="10"/>
  <c r="AN80" i="10"/>
  <c r="AM80" i="10"/>
  <c r="AI80" i="10"/>
  <c r="AH80" i="10"/>
  <c r="AG80" i="10"/>
  <c r="Y80" i="10"/>
  <c r="T80" i="10"/>
  <c r="R80" i="10"/>
  <c r="P80" i="10"/>
  <c r="O80" i="10"/>
  <c r="M80" i="10"/>
  <c r="L80" i="10"/>
  <c r="J80" i="10"/>
  <c r="I80" i="10"/>
  <c r="H80" i="10"/>
  <c r="G80" i="10"/>
  <c r="F80" i="10"/>
  <c r="S80" i="10" s="1"/>
  <c r="E80" i="10"/>
  <c r="D80" i="10"/>
  <c r="B80" i="10"/>
  <c r="AV79" i="10"/>
  <c r="AU79" i="10"/>
  <c r="AT79" i="10"/>
  <c r="AS79" i="10"/>
  <c r="AR79" i="10"/>
  <c r="AQ79" i="10"/>
  <c r="AP79" i="10"/>
  <c r="AO79" i="10"/>
  <c r="AN79" i="10"/>
  <c r="AM79" i="10"/>
  <c r="AK79" i="10"/>
  <c r="AI79" i="10"/>
  <c r="AH79" i="10"/>
  <c r="AG79" i="10"/>
  <c r="AE79" i="10"/>
  <c r="Y79" i="10"/>
  <c r="T79" i="10"/>
  <c r="R79" i="10"/>
  <c r="Q79" i="10"/>
  <c r="P79" i="10"/>
  <c r="O79" i="10"/>
  <c r="M79" i="10"/>
  <c r="L79" i="10"/>
  <c r="J79" i="10"/>
  <c r="I79" i="10"/>
  <c r="H79" i="10"/>
  <c r="G79" i="10"/>
  <c r="F79" i="10"/>
  <c r="AJ79" i="10" s="1"/>
  <c r="E79" i="10"/>
  <c r="D79" i="10"/>
  <c r="B79" i="10"/>
  <c r="AV78" i="10"/>
  <c r="AU78" i="10"/>
  <c r="AT78" i="10"/>
  <c r="AS78" i="10"/>
  <c r="AR78" i="10"/>
  <c r="AQ78" i="10"/>
  <c r="AP78" i="10"/>
  <c r="AO78" i="10"/>
  <c r="AN78" i="10"/>
  <c r="AM78" i="10"/>
  <c r="AI78" i="10"/>
  <c r="AH78" i="10"/>
  <c r="AG78" i="10"/>
  <c r="Y78" i="10"/>
  <c r="T78" i="10"/>
  <c r="R78" i="10"/>
  <c r="P78" i="10"/>
  <c r="O78" i="10"/>
  <c r="M78" i="10"/>
  <c r="L78" i="10"/>
  <c r="J78" i="10"/>
  <c r="I78" i="10"/>
  <c r="H78" i="10"/>
  <c r="G78" i="10"/>
  <c r="F78" i="10"/>
  <c r="X78" i="10" s="1"/>
  <c r="E78" i="10"/>
  <c r="D78" i="10"/>
  <c r="B78" i="10"/>
  <c r="AV77" i="10"/>
  <c r="AU77" i="10"/>
  <c r="AT77" i="10"/>
  <c r="AS77" i="10"/>
  <c r="AR77" i="10"/>
  <c r="AQ77" i="10"/>
  <c r="AP77" i="10"/>
  <c r="AO77" i="10"/>
  <c r="AN77" i="10"/>
  <c r="AM77" i="10"/>
  <c r="AI77" i="10"/>
  <c r="AH77" i="10"/>
  <c r="AG77" i="10"/>
  <c r="Y77" i="10"/>
  <c r="T77" i="10"/>
  <c r="R77" i="10"/>
  <c r="P77" i="10"/>
  <c r="O77" i="10"/>
  <c r="M77" i="10"/>
  <c r="L77" i="10"/>
  <c r="J77" i="10"/>
  <c r="I77" i="10"/>
  <c r="H77" i="10"/>
  <c r="G77" i="10"/>
  <c r="F77" i="10"/>
  <c r="S77" i="10" s="1"/>
  <c r="E77" i="10"/>
  <c r="D77" i="10"/>
  <c r="B77" i="10"/>
  <c r="AV76" i="10"/>
  <c r="AU76" i="10"/>
  <c r="AT76" i="10"/>
  <c r="AS76" i="10"/>
  <c r="AR76" i="10"/>
  <c r="AQ76" i="10"/>
  <c r="AP76" i="10"/>
  <c r="AO76" i="10"/>
  <c r="AN76" i="10"/>
  <c r="AM76" i="10"/>
  <c r="AI76" i="10"/>
  <c r="AH76" i="10"/>
  <c r="AG76" i="10"/>
  <c r="Y76" i="10"/>
  <c r="T76" i="10"/>
  <c r="R76" i="10"/>
  <c r="P76" i="10"/>
  <c r="O76" i="10"/>
  <c r="M76" i="10"/>
  <c r="L76" i="10"/>
  <c r="J76" i="10"/>
  <c r="I76" i="10"/>
  <c r="H76" i="10"/>
  <c r="G76" i="10"/>
  <c r="F76" i="10"/>
  <c r="E76" i="10"/>
  <c r="D76" i="10"/>
  <c r="B76" i="10"/>
  <c r="AV75" i="10"/>
  <c r="AU75" i="10"/>
  <c r="AT75" i="10"/>
  <c r="AS75" i="10"/>
  <c r="AR75" i="10"/>
  <c r="AQ75" i="10"/>
  <c r="AP75" i="10"/>
  <c r="AO75" i="10"/>
  <c r="AN75" i="10"/>
  <c r="AM75" i="10"/>
  <c r="AI75" i="10"/>
  <c r="AH75" i="10"/>
  <c r="AG75" i="10"/>
  <c r="Y75" i="10"/>
  <c r="T75" i="10"/>
  <c r="R75" i="10"/>
  <c r="P75" i="10"/>
  <c r="O75" i="10"/>
  <c r="M75" i="10"/>
  <c r="L75" i="10"/>
  <c r="J75" i="10"/>
  <c r="I75" i="10"/>
  <c r="H75" i="10"/>
  <c r="G75" i="10"/>
  <c r="F75" i="10"/>
  <c r="AK75" i="10" s="1"/>
  <c r="E75" i="10"/>
  <c r="D75" i="10"/>
  <c r="B75" i="10"/>
  <c r="AV74" i="10"/>
  <c r="AU74" i="10"/>
  <c r="AT74" i="10"/>
  <c r="AS74" i="10"/>
  <c r="AR74" i="10"/>
  <c r="AQ74" i="10"/>
  <c r="AP74" i="10"/>
  <c r="AO74" i="10"/>
  <c r="AN74" i="10"/>
  <c r="AM74" i="10"/>
  <c r="AK74" i="10"/>
  <c r="AI74" i="10"/>
  <c r="AH74" i="10"/>
  <c r="AG74" i="10"/>
  <c r="AE74" i="10"/>
  <c r="Y74" i="10"/>
  <c r="U74" i="10"/>
  <c r="T74" i="10"/>
  <c r="R74" i="10"/>
  <c r="P74" i="10"/>
  <c r="O74" i="10"/>
  <c r="M74" i="10"/>
  <c r="L74" i="10"/>
  <c r="K74" i="10"/>
  <c r="J74" i="10"/>
  <c r="I74" i="10"/>
  <c r="H74" i="10"/>
  <c r="G74" i="10"/>
  <c r="F74" i="10"/>
  <c r="AJ74" i="10" s="1"/>
  <c r="E74" i="10"/>
  <c r="D74" i="10"/>
  <c r="B74" i="10"/>
  <c r="AV73" i="10"/>
  <c r="AU73" i="10"/>
  <c r="AT73" i="10"/>
  <c r="AS73" i="10"/>
  <c r="AR73" i="10"/>
  <c r="AQ73" i="10"/>
  <c r="AP73" i="10"/>
  <c r="AO73" i="10"/>
  <c r="AN73" i="10"/>
  <c r="AM73" i="10"/>
  <c r="AI73" i="10"/>
  <c r="AH73" i="10"/>
  <c r="AG73" i="10"/>
  <c r="Y73" i="10"/>
  <c r="T73" i="10"/>
  <c r="R73" i="10"/>
  <c r="P73" i="10"/>
  <c r="O73" i="10"/>
  <c r="M73" i="10"/>
  <c r="L73" i="10"/>
  <c r="J73" i="10"/>
  <c r="I73" i="10"/>
  <c r="H73" i="10"/>
  <c r="G73" i="10"/>
  <c r="F73" i="10"/>
  <c r="U73" i="10" s="1"/>
  <c r="E73" i="10"/>
  <c r="D73" i="10"/>
  <c r="B73" i="10"/>
  <c r="AV72" i="10"/>
  <c r="AU72" i="10"/>
  <c r="AT72" i="10"/>
  <c r="AS72" i="10"/>
  <c r="AR72" i="10"/>
  <c r="AQ72" i="10"/>
  <c r="AP72" i="10"/>
  <c r="AO72" i="10"/>
  <c r="AN72" i="10"/>
  <c r="AM72" i="10"/>
  <c r="AI72" i="10"/>
  <c r="AH72" i="10"/>
  <c r="AG72" i="10"/>
  <c r="Y72" i="10"/>
  <c r="T72" i="10"/>
  <c r="R72" i="10"/>
  <c r="P72" i="10"/>
  <c r="O72" i="10"/>
  <c r="M72" i="10"/>
  <c r="L72" i="10"/>
  <c r="J72" i="10"/>
  <c r="I72" i="10"/>
  <c r="H72" i="10"/>
  <c r="G72" i="10"/>
  <c r="F72" i="10"/>
  <c r="E72" i="10"/>
  <c r="D72" i="10"/>
  <c r="B72" i="10"/>
  <c r="AV71" i="10"/>
  <c r="AU71" i="10"/>
  <c r="AT71" i="10"/>
  <c r="AS71" i="10"/>
  <c r="AR71" i="10"/>
  <c r="AQ71" i="10"/>
  <c r="AP71" i="10"/>
  <c r="AO71" i="10"/>
  <c r="AN71" i="10"/>
  <c r="AM71" i="10"/>
  <c r="AI71" i="10"/>
  <c r="AH71" i="10"/>
  <c r="AG71" i="10"/>
  <c r="Y71" i="10"/>
  <c r="T71" i="10"/>
  <c r="R71" i="10"/>
  <c r="P71" i="10"/>
  <c r="O71" i="10"/>
  <c r="M71" i="10"/>
  <c r="L71" i="10"/>
  <c r="J71" i="10"/>
  <c r="I71" i="10"/>
  <c r="H71" i="10"/>
  <c r="G71" i="10"/>
  <c r="F71" i="10"/>
  <c r="AL71" i="10" s="1"/>
  <c r="E71" i="10"/>
  <c r="D71" i="10"/>
  <c r="B71" i="10"/>
  <c r="AV70" i="10"/>
  <c r="AU70" i="10"/>
  <c r="AT70" i="10"/>
  <c r="AS70" i="10"/>
  <c r="AR70" i="10"/>
  <c r="AQ70" i="10"/>
  <c r="AP70" i="10"/>
  <c r="AO70" i="10"/>
  <c r="AN70" i="10"/>
  <c r="AM70" i="10"/>
  <c r="AI70" i="10"/>
  <c r="AH70" i="10"/>
  <c r="AG70" i="10"/>
  <c r="Y70" i="10"/>
  <c r="T70" i="10"/>
  <c r="R70" i="10"/>
  <c r="P70" i="10"/>
  <c r="O70" i="10"/>
  <c r="M70" i="10"/>
  <c r="L70" i="10"/>
  <c r="J70" i="10"/>
  <c r="I70" i="10"/>
  <c r="H70" i="10"/>
  <c r="G70" i="10"/>
  <c r="F70" i="10"/>
  <c r="E70" i="10"/>
  <c r="D70" i="10"/>
  <c r="B70" i="10"/>
  <c r="AV69" i="10"/>
  <c r="AU69" i="10"/>
  <c r="AT69" i="10"/>
  <c r="AS69" i="10"/>
  <c r="AR69" i="10"/>
  <c r="AQ69" i="10"/>
  <c r="AP69" i="10"/>
  <c r="AO69" i="10"/>
  <c r="AN69" i="10"/>
  <c r="AM69" i="10"/>
  <c r="AI69" i="10"/>
  <c r="AH69" i="10"/>
  <c r="AG69" i="10"/>
  <c r="Y69" i="10"/>
  <c r="T69" i="10"/>
  <c r="R69" i="10"/>
  <c r="P69" i="10"/>
  <c r="O69" i="10"/>
  <c r="M69" i="10"/>
  <c r="L69" i="10"/>
  <c r="J69" i="10"/>
  <c r="I69" i="10"/>
  <c r="H69" i="10"/>
  <c r="G69" i="10"/>
  <c r="F69" i="10"/>
  <c r="AL69" i="10" s="1"/>
  <c r="E69" i="10"/>
  <c r="D69" i="10"/>
  <c r="B69" i="10"/>
  <c r="AV68" i="10"/>
  <c r="AU68" i="10"/>
  <c r="AT68" i="10"/>
  <c r="AS68" i="10"/>
  <c r="AR68" i="10"/>
  <c r="AQ68" i="10"/>
  <c r="AP68" i="10"/>
  <c r="AO68" i="10"/>
  <c r="AN68" i="10"/>
  <c r="AM68" i="10"/>
  <c r="AI68" i="10"/>
  <c r="AH68" i="10"/>
  <c r="AG68" i="10"/>
  <c r="Y68" i="10"/>
  <c r="T68" i="10"/>
  <c r="R68" i="10"/>
  <c r="P68" i="10"/>
  <c r="O68" i="10"/>
  <c r="M68" i="10"/>
  <c r="L68" i="10"/>
  <c r="J68" i="10"/>
  <c r="I68" i="10"/>
  <c r="H68" i="10"/>
  <c r="G68" i="10"/>
  <c r="F68" i="10"/>
  <c r="E68" i="10"/>
  <c r="D68" i="10"/>
  <c r="B68" i="10"/>
  <c r="AV67" i="10"/>
  <c r="AU67" i="10"/>
  <c r="AT67" i="10"/>
  <c r="AS67" i="10"/>
  <c r="AR67" i="10"/>
  <c r="AQ67" i="10"/>
  <c r="AP67" i="10"/>
  <c r="AO67" i="10"/>
  <c r="AN67" i="10"/>
  <c r="AM67" i="10"/>
  <c r="AI67" i="10"/>
  <c r="AH67" i="10"/>
  <c r="AG67" i="10"/>
  <c r="Y67" i="10"/>
  <c r="T67" i="10"/>
  <c r="R67" i="10"/>
  <c r="P67" i="10"/>
  <c r="O67" i="10"/>
  <c r="M67" i="10"/>
  <c r="L67" i="10"/>
  <c r="J67" i="10"/>
  <c r="I67" i="10"/>
  <c r="H67" i="10"/>
  <c r="G67" i="10"/>
  <c r="F67" i="10"/>
  <c r="E67" i="10"/>
  <c r="D67" i="10"/>
  <c r="B67" i="10"/>
  <c r="AV66" i="10"/>
  <c r="AU66" i="10"/>
  <c r="AT66" i="10"/>
  <c r="AS66" i="10"/>
  <c r="AR66" i="10"/>
  <c r="AQ66" i="10"/>
  <c r="AP66" i="10"/>
  <c r="AO66" i="10"/>
  <c r="AN66" i="10"/>
  <c r="AM66" i="10"/>
  <c r="AI66" i="10"/>
  <c r="AH66" i="10"/>
  <c r="AG66" i="10"/>
  <c r="Y66" i="10"/>
  <c r="T66" i="10"/>
  <c r="R66" i="10"/>
  <c r="P66" i="10"/>
  <c r="O66" i="10"/>
  <c r="M66" i="10"/>
  <c r="L66" i="10"/>
  <c r="J66" i="10"/>
  <c r="I66" i="10"/>
  <c r="H66" i="10"/>
  <c r="G66" i="10"/>
  <c r="F66" i="10"/>
  <c r="AA66" i="10" s="1"/>
  <c r="E66" i="10"/>
  <c r="D66" i="10"/>
  <c r="B66" i="10"/>
  <c r="AV65" i="10"/>
  <c r="AU65" i="10"/>
  <c r="AT65" i="10"/>
  <c r="AS65" i="10"/>
  <c r="AR65" i="10"/>
  <c r="AQ65" i="10"/>
  <c r="AP65" i="10"/>
  <c r="AO65" i="10"/>
  <c r="AN65" i="10"/>
  <c r="AM65" i="10"/>
  <c r="AI65" i="10"/>
  <c r="AH65" i="10"/>
  <c r="AG65" i="10"/>
  <c r="Y65" i="10"/>
  <c r="T65" i="10"/>
  <c r="R65" i="10"/>
  <c r="P65" i="10"/>
  <c r="O65" i="10"/>
  <c r="M65" i="10"/>
  <c r="L65" i="10"/>
  <c r="J65" i="10"/>
  <c r="I65" i="10"/>
  <c r="H65" i="10"/>
  <c r="G65" i="10"/>
  <c r="F65" i="10"/>
  <c r="AK65" i="10" s="1"/>
  <c r="E65" i="10"/>
  <c r="D65" i="10"/>
  <c r="B65" i="10"/>
  <c r="AV64" i="10"/>
  <c r="AU64" i="10"/>
  <c r="AT64" i="10"/>
  <c r="AS64" i="10"/>
  <c r="AR64" i="10"/>
  <c r="AQ64" i="10"/>
  <c r="AP64" i="10"/>
  <c r="AO64" i="10"/>
  <c r="AN64" i="10"/>
  <c r="AM64" i="10"/>
  <c r="AI64" i="10"/>
  <c r="AH64" i="10"/>
  <c r="AG64" i="10"/>
  <c r="Y64" i="10"/>
  <c r="T64" i="10"/>
  <c r="R64" i="10"/>
  <c r="P64" i="10"/>
  <c r="O64" i="10"/>
  <c r="M64" i="10"/>
  <c r="L64" i="10"/>
  <c r="J64" i="10"/>
  <c r="I64" i="10"/>
  <c r="H64" i="10"/>
  <c r="G64" i="10"/>
  <c r="F64" i="10"/>
  <c r="AL64" i="10" s="1"/>
  <c r="E64" i="10"/>
  <c r="D64" i="10"/>
  <c r="B64" i="10"/>
  <c r="AV63" i="10"/>
  <c r="AU63" i="10"/>
  <c r="AT63" i="10"/>
  <c r="AS63" i="10"/>
  <c r="AR63" i="10"/>
  <c r="AQ63" i="10"/>
  <c r="AP63" i="10"/>
  <c r="AO63" i="10"/>
  <c r="AN63" i="10"/>
  <c r="AM63" i="10"/>
  <c r="AI63" i="10"/>
  <c r="AH63" i="10"/>
  <c r="AG63" i="10"/>
  <c r="Y63" i="10"/>
  <c r="T63" i="10"/>
  <c r="R63" i="10"/>
  <c r="P63" i="10"/>
  <c r="O63" i="10"/>
  <c r="M63" i="10"/>
  <c r="L63" i="10"/>
  <c r="J63" i="10"/>
  <c r="I63" i="10"/>
  <c r="H63" i="10"/>
  <c r="G63" i="10"/>
  <c r="F63" i="10"/>
  <c r="W63" i="10" s="1"/>
  <c r="E63" i="10"/>
  <c r="D63" i="10"/>
  <c r="B63" i="10"/>
  <c r="AV62" i="10"/>
  <c r="AU62" i="10"/>
  <c r="AT62" i="10"/>
  <c r="AS62" i="10"/>
  <c r="AR62" i="10"/>
  <c r="AQ62" i="10"/>
  <c r="AP62" i="10"/>
  <c r="AO62" i="10"/>
  <c r="AN62" i="10"/>
  <c r="AM62" i="10"/>
  <c r="AI62" i="10"/>
  <c r="AH62" i="10"/>
  <c r="AG62" i="10"/>
  <c r="Y62" i="10"/>
  <c r="T62" i="10"/>
  <c r="R62" i="10"/>
  <c r="P62" i="10"/>
  <c r="O62" i="10"/>
  <c r="M62" i="10"/>
  <c r="L62" i="10"/>
  <c r="J62" i="10"/>
  <c r="I62" i="10"/>
  <c r="H62" i="10"/>
  <c r="G62" i="10"/>
  <c r="F62" i="10"/>
  <c r="E62" i="10"/>
  <c r="D62" i="10"/>
  <c r="B62" i="10"/>
  <c r="AV61" i="10"/>
  <c r="AU61" i="10"/>
  <c r="AT61" i="10"/>
  <c r="AS61" i="10"/>
  <c r="AR61" i="10"/>
  <c r="AQ61" i="10"/>
  <c r="AP61" i="10"/>
  <c r="AO61" i="10"/>
  <c r="AN61" i="10"/>
  <c r="AM61" i="10"/>
  <c r="AI61" i="10"/>
  <c r="AH61" i="10"/>
  <c r="AG61" i="10"/>
  <c r="Y61" i="10"/>
  <c r="T61" i="10"/>
  <c r="R61" i="10"/>
  <c r="P61" i="10"/>
  <c r="O61" i="10"/>
  <c r="M61" i="10"/>
  <c r="L61" i="10"/>
  <c r="J61" i="10"/>
  <c r="I61" i="10"/>
  <c r="H61" i="10"/>
  <c r="G61" i="10"/>
  <c r="F61" i="10"/>
  <c r="AE61" i="10" s="1"/>
  <c r="E61" i="10"/>
  <c r="D61" i="10"/>
  <c r="B61" i="10"/>
  <c r="AV60" i="10"/>
  <c r="AU60" i="10"/>
  <c r="AT60" i="10"/>
  <c r="AS60" i="10"/>
  <c r="AR60" i="10"/>
  <c r="AQ60" i="10"/>
  <c r="AP60" i="10"/>
  <c r="AO60" i="10"/>
  <c r="AN60" i="10"/>
  <c r="AM60" i="10"/>
  <c r="AI60" i="10"/>
  <c r="AH60" i="10"/>
  <c r="AG60" i="10"/>
  <c r="Y60" i="10"/>
  <c r="AD60" i="10" s="1"/>
  <c r="T60" i="10"/>
  <c r="R60" i="10"/>
  <c r="P60" i="10"/>
  <c r="O60" i="10"/>
  <c r="M60" i="10"/>
  <c r="L60" i="10"/>
  <c r="J60" i="10"/>
  <c r="I60" i="10"/>
  <c r="H60" i="10"/>
  <c r="G60" i="10"/>
  <c r="F60" i="10"/>
  <c r="AC60" i="10" s="1"/>
  <c r="E60" i="10"/>
  <c r="D60" i="10"/>
  <c r="B60" i="10"/>
  <c r="AV59" i="10"/>
  <c r="AU59" i="10"/>
  <c r="AT59" i="10"/>
  <c r="AS59" i="10"/>
  <c r="AR59" i="10"/>
  <c r="AQ59" i="10"/>
  <c r="AP59" i="10"/>
  <c r="AO59" i="10"/>
  <c r="AN59" i="10"/>
  <c r="AM59" i="10"/>
  <c r="AI59" i="10"/>
  <c r="AH59" i="10"/>
  <c r="AG59" i="10"/>
  <c r="Y59" i="10"/>
  <c r="T59" i="10"/>
  <c r="R59" i="10"/>
  <c r="P59" i="10"/>
  <c r="O59" i="10"/>
  <c r="M59" i="10"/>
  <c r="L59" i="10"/>
  <c r="J59" i="10"/>
  <c r="I59" i="10"/>
  <c r="H59" i="10"/>
  <c r="G59" i="10"/>
  <c r="F59" i="10"/>
  <c r="AE59" i="10" s="1"/>
  <c r="E59" i="10"/>
  <c r="D59" i="10"/>
  <c r="B59" i="10"/>
  <c r="AV58" i="10"/>
  <c r="AU58" i="10"/>
  <c r="AT58" i="10"/>
  <c r="AS58" i="10"/>
  <c r="AR58" i="10"/>
  <c r="AQ58" i="10"/>
  <c r="AP58" i="10"/>
  <c r="AO58" i="10"/>
  <c r="AN58" i="10"/>
  <c r="AM58" i="10"/>
  <c r="AI58" i="10"/>
  <c r="AH58" i="10"/>
  <c r="AG58" i="10"/>
  <c r="Y58" i="10"/>
  <c r="T58" i="10"/>
  <c r="R58" i="10"/>
  <c r="P58" i="10"/>
  <c r="O58" i="10"/>
  <c r="M58" i="10"/>
  <c r="L58" i="10"/>
  <c r="J58" i="10"/>
  <c r="I58" i="10"/>
  <c r="H58" i="10"/>
  <c r="G58" i="10"/>
  <c r="F58" i="10"/>
  <c r="E58" i="10"/>
  <c r="D58" i="10"/>
  <c r="B58" i="10"/>
  <c r="AV57" i="10"/>
  <c r="AU57" i="10"/>
  <c r="AT57" i="10"/>
  <c r="AS57" i="10"/>
  <c r="AR57" i="10"/>
  <c r="AQ57" i="10"/>
  <c r="AP57" i="10"/>
  <c r="AO57" i="10"/>
  <c r="AN57" i="10"/>
  <c r="AM57" i="10"/>
  <c r="AI57" i="10"/>
  <c r="AH57" i="10"/>
  <c r="AG57" i="10"/>
  <c r="Y57" i="10"/>
  <c r="T57" i="10"/>
  <c r="R57" i="10"/>
  <c r="P57" i="10"/>
  <c r="O57" i="10"/>
  <c r="M57" i="10"/>
  <c r="L57" i="10"/>
  <c r="J57" i="10"/>
  <c r="I57" i="10"/>
  <c r="H57" i="10"/>
  <c r="G57" i="10"/>
  <c r="F57" i="10"/>
  <c r="AE57" i="10" s="1"/>
  <c r="E57" i="10"/>
  <c r="D57" i="10"/>
  <c r="B57" i="10"/>
  <c r="AV56" i="10"/>
  <c r="AU56" i="10"/>
  <c r="AT56" i="10"/>
  <c r="AS56" i="10"/>
  <c r="AR56" i="10"/>
  <c r="AQ56" i="10"/>
  <c r="AP56" i="10"/>
  <c r="AO56" i="10"/>
  <c r="AN56" i="10"/>
  <c r="AM56" i="10"/>
  <c r="AI56" i="10"/>
  <c r="AH56" i="10"/>
  <c r="AG56" i="10"/>
  <c r="Y56" i="10"/>
  <c r="T56" i="10"/>
  <c r="R56" i="10"/>
  <c r="P56" i="10"/>
  <c r="O56" i="10"/>
  <c r="M56" i="10"/>
  <c r="L56" i="10"/>
  <c r="J56" i="10"/>
  <c r="I56" i="10"/>
  <c r="H56" i="10"/>
  <c r="G56" i="10"/>
  <c r="F56" i="10"/>
  <c r="AD56" i="10" s="1"/>
  <c r="E56" i="10"/>
  <c r="D56" i="10"/>
  <c r="B56" i="10"/>
  <c r="AV55" i="10"/>
  <c r="AU55" i="10"/>
  <c r="AT55" i="10"/>
  <c r="AS55" i="10"/>
  <c r="AR55" i="10"/>
  <c r="AQ55" i="10"/>
  <c r="AP55" i="10"/>
  <c r="AO55" i="10"/>
  <c r="AN55" i="10"/>
  <c r="AM55" i="10"/>
  <c r="AI55" i="10"/>
  <c r="AH55" i="10"/>
  <c r="AG55" i="10"/>
  <c r="Y55" i="10"/>
  <c r="T55" i="10"/>
  <c r="R55" i="10"/>
  <c r="P55" i="10"/>
  <c r="O55" i="10"/>
  <c r="M55" i="10"/>
  <c r="L55" i="10"/>
  <c r="J55" i="10"/>
  <c r="I55" i="10"/>
  <c r="H55" i="10"/>
  <c r="G55" i="10"/>
  <c r="F55" i="10"/>
  <c r="AE55" i="10" s="1"/>
  <c r="E55" i="10"/>
  <c r="D55" i="10"/>
  <c r="B55" i="10"/>
  <c r="AV54" i="10"/>
  <c r="AU54" i="10"/>
  <c r="AT54" i="10"/>
  <c r="AS54" i="10"/>
  <c r="AR54" i="10"/>
  <c r="AQ54" i="10"/>
  <c r="AP54" i="10"/>
  <c r="AO54" i="10"/>
  <c r="AN54" i="10"/>
  <c r="AM54" i="10"/>
  <c r="AI54" i="10"/>
  <c r="AH54" i="10"/>
  <c r="AG54" i="10"/>
  <c r="Y54" i="10"/>
  <c r="T54" i="10"/>
  <c r="R54" i="10"/>
  <c r="P54" i="10"/>
  <c r="O54" i="10"/>
  <c r="M54" i="10"/>
  <c r="L54" i="10"/>
  <c r="J54" i="10"/>
  <c r="I54" i="10"/>
  <c r="H54" i="10"/>
  <c r="G54" i="10"/>
  <c r="F54" i="10"/>
  <c r="U54" i="10" s="1"/>
  <c r="E54" i="10"/>
  <c r="D54" i="10"/>
  <c r="B54" i="10"/>
  <c r="AV53" i="10"/>
  <c r="AU53" i="10"/>
  <c r="AT53" i="10"/>
  <c r="AS53" i="10"/>
  <c r="AR53" i="10"/>
  <c r="AQ53" i="10"/>
  <c r="AP53" i="10"/>
  <c r="AO53" i="10"/>
  <c r="AN53" i="10"/>
  <c r="AM53" i="10"/>
  <c r="AI53" i="10"/>
  <c r="AH53" i="10"/>
  <c r="AG53" i="10"/>
  <c r="Y53" i="10"/>
  <c r="T53" i="10"/>
  <c r="R53" i="10"/>
  <c r="P53" i="10"/>
  <c r="O53" i="10"/>
  <c r="M53" i="10"/>
  <c r="L53" i="10"/>
  <c r="J53" i="10"/>
  <c r="I53" i="10"/>
  <c r="H53" i="10"/>
  <c r="G53" i="10"/>
  <c r="F53" i="10"/>
  <c r="E53" i="10"/>
  <c r="D53" i="10"/>
  <c r="B53" i="10"/>
  <c r="AV52" i="10"/>
  <c r="AU52" i="10"/>
  <c r="AT52" i="10"/>
  <c r="AS52" i="10"/>
  <c r="AR52" i="10"/>
  <c r="AQ52" i="10"/>
  <c r="AP52" i="10"/>
  <c r="AO52" i="10"/>
  <c r="AN52" i="10"/>
  <c r="AM52" i="10"/>
  <c r="AI52" i="10"/>
  <c r="AH52" i="10"/>
  <c r="AG52" i="10"/>
  <c r="Y52" i="10"/>
  <c r="T52" i="10"/>
  <c r="R52" i="10"/>
  <c r="P52" i="10"/>
  <c r="O52" i="10"/>
  <c r="M52" i="10"/>
  <c r="L52" i="10"/>
  <c r="J52" i="10"/>
  <c r="I52" i="10"/>
  <c r="H52" i="10"/>
  <c r="G52" i="10"/>
  <c r="F52" i="10"/>
  <c r="E52" i="10"/>
  <c r="D52" i="10"/>
  <c r="B52" i="10"/>
  <c r="AV51" i="10"/>
  <c r="AU51" i="10"/>
  <c r="AT51" i="10"/>
  <c r="AS51" i="10"/>
  <c r="AR51" i="10"/>
  <c r="AQ51" i="10"/>
  <c r="AP51" i="10"/>
  <c r="AO51" i="10"/>
  <c r="AN51" i="10"/>
  <c r="AM51" i="10"/>
  <c r="AI51" i="10"/>
  <c r="AH51" i="10"/>
  <c r="AG51" i="10"/>
  <c r="Y51" i="10"/>
  <c r="T51" i="10"/>
  <c r="R51" i="10"/>
  <c r="P51" i="10"/>
  <c r="O51" i="10"/>
  <c r="M51" i="10"/>
  <c r="L51" i="10"/>
  <c r="J51" i="10"/>
  <c r="I51" i="10"/>
  <c r="H51" i="10"/>
  <c r="G51" i="10"/>
  <c r="B51" i="10" s="1"/>
  <c r="F51" i="10"/>
  <c r="Q51" i="10" s="1"/>
  <c r="E51" i="10"/>
  <c r="D51" i="10"/>
  <c r="AV50" i="10"/>
  <c r="AU50" i="10"/>
  <c r="AT50" i="10"/>
  <c r="AS50" i="10"/>
  <c r="AR50" i="10"/>
  <c r="AQ50" i="10"/>
  <c r="AP50" i="10"/>
  <c r="AO50" i="10"/>
  <c r="AN50" i="10"/>
  <c r="AM50" i="10"/>
  <c r="AI50" i="10"/>
  <c r="AH50" i="10"/>
  <c r="AG50" i="10"/>
  <c r="Y50" i="10"/>
  <c r="T50" i="10"/>
  <c r="R50" i="10"/>
  <c r="P50" i="10"/>
  <c r="O50" i="10"/>
  <c r="M50" i="10"/>
  <c r="L50" i="10"/>
  <c r="J50" i="10"/>
  <c r="I50" i="10"/>
  <c r="H50" i="10"/>
  <c r="G50" i="10"/>
  <c r="B50" i="10" s="1"/>
  <c r="F50" i="10"/>
  <c r="V50" i="10" s="1"/>
  <c r="E50" i="10"/>
  <c r="D50" i="10"/>
  <c r="AV49" i="10"/>
  <c r="AU49" i="10"/>
  <c r="AT49" i="10"/>
  <c r="AS49" i="10"/>
  <c r="AR49" i="10"/>
  <c r="AQ49" i="10"/>
  <c r="AP49" i="10"/>
  <c r="AO49" i="10"/>
  <c r="AN49" i="10"/>
  <c r="AM49" i="10"/>
  <c r="AI49" i="10"/>
  <c r="AH49" i="10"/>
  <c r="AG49" i="10"/>
  <c r="Y49" i="10"/>
  <c r="T49" i="10"/>
  <c r="R49" i="10"/>
  <c r="P49" i="10"/>
  <c r="O49" i="10"/>
  <c r="M49" i="10"/>
  <c r="L49" i="10"/>
  <c r="J49" i="10"/>
  <c r="I49" i="10"/>
  <c r="H49" i="10"/>
  <c r="G49" i="10"/>
  <c r="F49" i="10"/>
  <c r="E49" i="10"/>
  <c r="D49" i="10"/>
  <c r="B49" i="10"/>
  <c r="AV48" i="10"/>
  <c r="AU48" i="10"/>
  <c r="AT48" i="10"/>
  <c r="AS48" i="10"/>
  <c r="AR48" i="10"/>
  <c r="AQ48" i="10"/>
  <c r="AP48" i="10"/>
  <c r="AO48" i="10"/>
  <c r="AN48" i="10"/>
  <c r="AM48" i="10"/>
  <c r="AI48" i="10"/>
  <c r="AH48" i="10"/>
  <c r="AG48" i="10"/>
  <c r="Y48" i="10"/>
  <c r="T48" i="10"/>
  <c r="R48" i="10"/>
  <c r="P48" i="10"/>
  <c r="O48" i="10"/>
  <c r="M48" i="10"/>
  <c r="L48" i="10"/>
  <c r="J48" i="10"/>
  <c r="I48" i="10"/>
  <c r="H48" i="10"/>
  <c r="G48" i="10"/>
  <c r="F48" i="10"/>
  <c r="E48" i="10"/>
  <c r="D48" i="10"/>
  <c r="B48" i="10"/>
  <c r="AV47" i="10"/>
  <c r="AU47" i="10"/>
  <c r="AT47" i="10"/>
  <c r="AS47" i="10"/>
  <c r="AR47" i="10"/>
  <c r="AQ47" i="10"/>
  <c r="AP47" i="10"/>
  <c r="AO47" i="10"/>
  <c r="AN47" i="10"/>
  <c r="AM47" i="10"/>
  <c r="AI47" i="10"/>
  <c r="AH47" i="10"/>
  <c r="AG47" i="10"/>
  <c r="Y47" i="10"/>
  <c r="T47" i="10"/>
  <c r="R47" i="10"/>
  <c r="P47" i="10"/>
  <c r="O47" i="10"/>
  <c r="M47" i="10"/>
  <c r="L47" i="10"/>
  <c r="J47" i="10"/>
  <c r="I47" i="10"/>
  <c r="H47" i="10"/>
  <c r="G47" i="10"/>
  <c r="B47" i="10" s="1"/>
  <c r="F47" i="10"/>
  <c r="Q47" i="10" s="1"/>
  <c r="E47" i="10"/>
  <c r="D47" i="10"/>
  <c r="AV46" i="10"/>
  <c r="AU46" i="10"/>
  <c r="AT46" i="10"/>
  <c r="AS46" i="10"/>
  <c r="AR46" i="10"/>
  <c r="AQ46" i="10"/>
  <c r="AP46" i="10"/>
  <c r="AO46" i="10"/>
  <c r="AN46" i="10"/>
  <c r="AM46" i="10"/>
  <c r="AI46" i="10"/>
  <c r="AH46" i="10"/>
  <c r="AG46" i="10"/>
  <c r="Y46" i="10"/>
  <c r="T46" i="10"/>
  <c r="R46" i="10"/>
  <c r="P46" i="10"/>
  <c r="O46" i="10"/>
  <c r="M46" i="10"/>
  <c r="L46" i="10"/>
  <c r="J46" i="10"/>
  <c r="I46" i="10"/>
  <c r="H46" i="10"/>
  <c r="G46" i="10"/>
  <c r="B46" i="10" s="1"/>
  <c r="F46" i="10"/>
  <c r="Z46" i="10" s="1"/>
  <c r="E46" i="10"/>
  <c r="D46" i="10"/>
  <c r="AV45" i="10"/>
  <c r="AU45" i="10"/>
  <c r="AT45" i="10"/>
  <c r="AS45" i="10"/>
  <c r="AR45" i="10"/>
  <c r="AQ45" i="10"/>
  <c r="AP45" i="10"/>
  <c r="AO45" i="10"/>
  <c r="AN45" i="10"/>
  <c r="AM45" i="10"/>
  <c r="AI45" i="10"/>
  <c r="AH45" i="10"/>
  <c r="AG45" i="10"/>
  <c r="Y45" i="10"/>
  <c r="T45" i="10"/>
  <c r="R45" i="10"/>
  <c r="P45" i="10"/>
  <c r="O45" i="10"/>
  <c r="M45" i="10"/>
  <c r="L45" i="10"/>
  <c r="J45" i="10"/>
  <c r="I45" i="10"/>
  <c r="H45" i="10"/>
  <c r="G45" i="10"/>
  <c r="F45" i="10"/>
  <c r="AL45" i="10" s="1"/>
  <c r="E45" i="10"/>
  <c r="D45" i="10"/>
  <c r="B45" i="10"/>
  <c r="AV44" i="10"/>
  <c r="AU44" i="10"/>
  <c r="AT44" i="10"/>
  <c r="AS44" i="10"/>
  <c r="AR44" i="10"/>
  <c r="AQ44" i="10"/>
  <c r="AP44" i="10"/>
  <c r="AO44" i="10"/>
  <c r="AN44" i="10"/>
  <c r="AM44" i="10"/>
  <c r="AI44" i="10"/>
  <c r="AH44" i="10"/>
  <c r="AG44" i="10"/>
  <c r="Y44" i="10"/>
  <c r="T44" i="10"/>
  <c r="R44" i="10"/>
  <c r="P44" i="10"/>
  <c r="O44" i="10"/>
  <c r="M44" i="10"/>
  <c r="L44" i="10"/>
  <c r="J44" i="10"/>
  <c r="I44" i="10"/>
  <c r="H44" i="10"/>
  <c r="G44" i="10"/>
  <c r="F44" i="10"/>
  <c r="AL44" i="10" s="1"/>
  <c r="E44" i="10"/>
  <c r="D44" i="10"/>
  <c r="B44" i="10"/>
  <c r="AV43" i="10"/>
  <c r="AU43" i="10"/>
  <c r="AT43" i="10"/>
  <c r="AS43" i="10"/>
  <c r="AR43" i="10"/>
  <c r="AQ43" i="10"/>
  <c r="AP43" i="10"/>
  <c r="AO43" i="10"/>
  <c r="AN43" i="10"/>
  <c r="AM43" i="10"/>
  <c r="AI43" i="10"/>
  <c r="AH43" i="10"/>
  <c r="AG43" i="10"/>
  <c r="AB43" i="10"/>
  <c r="Y43" i="10"/>
  <c r="T43" i="10"/>
  <c r="S43" i="10"/>
  <c r="R43" i="10"/>
  <c r="P43" i="10"/>
  <c r="O43" i="10"/>
  <c r="M43" i="10"/>
  <c r="L43" i="10"/>
  <c r="J43" i="10"/>
  <c r="I43" i="10"/>
  <c r="H43" i="10"/>
  <c r="G43" i="10"/>
  <c r="B43" i="10" s="1"/>
  <c r="F43" i="10"/>
  <c r="X43" i="10" s="1"/>
  <c r="E43" i="10"/>
  <c r="D43" i="10"/>
  <c r="AV42" i="10"/>
  <c r="AU42" i="10"/>
  <c r="AT42" i="10"/>
  <c r="AS42" i="10"/>
  <c r="AR42" i="10"/>
  <c r="AQ42" i="10"/>
  <c r="AP42" i="10"/>
  <c r="AO42" i="10"/>
  <c r="AN42" i="10"/>
  <c r="AM42" i="10"/>
  <c r="AI42" i="10"/>
  <c r="AH42" i="10"/>
  <c r="AG42" i="10"/>
  <c r="Y42" i="10"/>
  <c r="T42" i="10"/>
  <c r="R42" i="10"/>
  <c r="P42" i="10"/>
  <c r="O42" i="10"/>
  <c r="M42" i="10"/>
  <c r="L42" i="10"/>
  <c r="J42" i="10"/>
  <c r="I42" i="10"/>
  <c r="H42" i="10"/>
  <c r="G42" i="10"/>
  <c r="B42" i="10" s="1"/>
  <c r="F42" i="10"/>
  <c r="W42" i="10" s="1"/>
  <c r="E42" i="10"/>
  <c r="D42" i="10"/>
  <c r="AV41" i="10"/>
  <c r="AU41" i="10"/>
  <c r="AT41" i="10"/>
  <c r="AS41" i="10"/>
  <c r="AR41" i="10"/>
  <c r="AQ41" i="10"/>
  <c r="AP41" i="10"/>
  <c r="AO41" i="10"/>
  <c r="AN41" i="10"/>
  <c r="AM41" i="10"/>
  <c r="AI41" i="10"/>
  <c r="AH41" i="10"/>
  <c r="AG41" i="10"/>
  <c r="Y41" i="10"/>
  <c r="T41" i="10"/>
  <c r="R41" i="10"/>
  <c r="P41" i="10"/>
  <c r="O41" i="10"/>
  <c r="M41" i="10"/>
  <c r="L41" i="10"/>
  <c r="J41" i="10"/>
  <c r="I41" i="10"/>
  <c r="H41" i="10"/>
  <c r="G41" i="10"/>
  <c r="B41" i="10" s="1"/>
  <c r="F41" i="10"/>
  <c r="U41" i="10" s="1"/>
  <c r="E41" i="10"/>
  <c r="D41" i="10"/>
  <c r="AV40" i="10"/>
  <c r="AU40" i="10"/>
  <c r="AT40" i="10"/>
  <c r="AS40" i="10"/>
  <c r="AR40" i="10"/>
  <c r="AQ40" i="10"/>
  <c r="AP40" i="10"/>
  <c r="AO40" i="10"/>
  <c r="AN40" i="10"/>
  <c r="AM40" i="10"/>
  <c r="AI40" i="10"/>
  <c r="AH40" i="10"/>
  <c r="AG40" i="10"/>
  <c r="Y40" i="10"/>
  <c r="T40" i="10"/>
  <c r="R40" i="10"/>
  <c r="P40" i="10"/>
  <c r="O40" i="10"/>
  <c r="M40" i="10"/>
  <c r="L40" i="10"/>
  <c r="J40" i="10"/>
  <c r="I40" i="10"/>
  <c r="H40" i="10"/>
  <c r="G40" i="10"/>
  <c r="B40" i="10" s="1"/>
  <c r="F40" i="10"/>
  <c r="AK40" i="10" s="1"/>
  <c r="E40" i="10"/>
  <c r="D40" i="10"/>
  <c r="AV39" i="10"/>
  <c r="AU39" i="10"/>
  <c r="AT39" i="10"/>
  <c r="AS39" i="10"/>
  <c r="AR39" i="10"/>
  <c r="AQ39" i="10"/>
  <c r="AP39" i="10"/>
  <c r="AO39" i="10"/>
  <c r="AN39" i="10"/>
  <c r="AM39" i="10"/>
  <c r="AI39" i="10"/>
  <c r="AH39" i="10"/>
  <c r="AG39" i="10"/>
  <c r="Y39" i="10"/>
  <c r="W39" i="10"/>
  <c r="T39" i="10"/>
  <c r="R39" i="10"/>
  <c r="P39" i="10"/>
  <c r="O39" i="10"/>
  <c r="M39" i="10"/>
  <c r="L39" i="10"/>
  <c r="J39" i="10"/>
  <c r="I39" i="10"/>
  <c r="H39" i="10"/>
  <c r="G39" i="10"/>
  <c r="B39" i="10" s="1"/>
  <c r="F39" i="10"/>
  <c r="E39" i="10"/>
  <c r="D39" i="10"/>
  <c r="AV38" i="10"/>
  <c r="AU38" i="10"/>
  <c r="AT38" i="10"/>
  <c r="AS38" i="10"/>
  <c r="AR38" i="10"/>
  <c r="AQ38" i="10"/>
  <c r="AP38" i="10"/>
  <c r="AO38" i="10"/>
  <c r="AN38" i="10"/>
  <c r="AM38" i="10"/>
  <c r="AI38" i="10"/>
  <c r="AH38" i="10"/>
  <c r="AG38" i="10"/>
  <c r="Y38" i="10"/>
  <c r="T38" i="10"/>
  <c r="R38" i="10"/>
  <c r="P38" i="10"/>
  <c r="O38" i="10"/>
  <c r="M38" i="10"/>
  <c r="L38" i="10"/>
  <c r="J38" i="10"/>
  <c r="I38" i="10"/>
  <c r="H38" i="10"/>
  <c r="G38" i="10"/>
  <c r="B38" i="10" s="1"/>
  <c r="F38" i="10"/>
  <c r="AL38" i="10" s="1"/>
  <c r="E38" i="10"/>
  <c r="D38" i="10"/>
  <c r="AV37" i="10"/>
  <c r="AU37" i="10"/>
  <c r="AT37" i="10"/>
  <c r="AS37" i="10"/>
  <c r="AR37" i="10"/>
  <c r="AQ37" i="10"/>
  <c r="AP37" i="10"/>
  <c r="AO37" i="10"/>
  <c r="AN37" i="10"/>
  <c r="AM37" i="10"/>
  <c r="AI37" i="10"/>
  <c r="AH37" i="10"/>
  <c r="AG37" i="10"/>
  <c r="Y37" i="10"/>
  <c r="T37" i="10"/>
  <c r="R37" i="10"/>
  <c r="P37" i="10"/>
  <c r="O37" i="10"/>
  <c r="M37" i="10"/>
  <c r="L37" i="10"/>
  <c r="J37" i="10"/>
  <c r="I37" i="10"/>
  <c r="H37" i="10"/>
  <c r="G37" i="10"/>
  <c r="B37" i="10" s="1"/>
  <c r="F37" i="10"/>
  <c r="AK37" i="10" s="1"/>
  <c r="E37" i="10"/>
  <c r="D37" i="10"/>
  <c r="AV36" i="10"/>
  <c r="AU36" i="10"/>
  <c r="AT36" i="10"/>
  <c r="AS36" i="10"/>
  <c r="AR36" i="10"/>
  <c r="AQ36" i="10"/>
  <c r="AP36" i="10"/>
  <c r="AO36" i="10"/>
  <c r="AN36" i="10"/>
  <c r="AM36" i="10"/>
  <c r="AI36" i="10"/>
  <c r="AH36" i="10"/>
  <c r="AG36" i="10"/>
  <c r="Y36" i="10"/>
  <c r="T36" i="10"/>
  <c r="R36" i="10"/>
  <c r="P36" i="10"/>
  <c r="O36" i="10"/>
  <c r="M36" i="10"/>
  <c r="L36" i="10"/>
  <c r="J36" i="10"/>
  <c r="I36" i="10"/>
  <c r="H36" i="10"/>
  <c r="G36" i="10"/>
  <c r="B36" i="10" s="1"/>
  <c r="F36" i="10"/>
  <c r="AL36" i="10" s="1"/>
  <c r="E36" i="10"/>
  <c r="D36" i="10"/>
  <c r="AV35" i="10"/>
  <c r="AU35" i="10"/>
  <c r="AT35" i="10"/>
  <c r="AS35" i="10"/>
  <c r="AR35" i="10"/>
  <c r="AQ35" i="10"/>
  <c r="AP35" i="10"/>
  <c r="AO35" i="10"/>
  <c r="AN35" i="10"/>
  <c r="AM35" i="10"/>
  <c r="AI35" i="10"/>
  <c r="AH35" i="10"/>
  <c r="AG35" i="10"/>
  <c r="Y35" i="10"/>
  <c r="T35" i="10"/>
  <c r="R35" i="10"/>
  <c r="P35" i="10"/>
  <c r="O35" i="10"/>
  <c r="M35" i="10"/>
  <c r="L35" i="10"/>
  <c r="J35" i="10"/>
  <c r="I35" i="10"/>
  <c r="H35" i="10"/>
  <c r="G35" i="10"/>
  <c r="B35" i="10" s="1"/>
  <c r="F35" i="10"/>
  <c r="W35" i="10" s="1"/>
  <c r="E35" i="10"/>
  <c r="D35" i="10"/>
  <c r="AV34" i="10"/>
  <c r="AU34" i="10"/>
  <c r="AT34" i="10"/>
  <c r="AS34" i="10"/>
  <c r="AR34" i="10"/>
  <c r="AQ34" i="10"/>
  <c r="AP34" i="10"/>
  <c r="AO34" i="10"/>
  <c r="AN34" i="10"/>
  <c r="AM34" i="10"/>
  <c r="AI34" i="10"/>
  <c r="AH34" i="10"/>
  <c r="AG34" i="10"/>
  <c r="Y34" i="10"/>
  <c r="T34" i="10"/>
  <c r="R34" i="10"/>
  <c r="P34" i="10"/>
  <c r="O34" i="10"/>
  <c r="M34" i="10"/>
  <c r="L34" i="10"/>
  <c r="J34" i="10"/>
  <c r="I34" i="10"/>
  <c r="H34" i="10"/>
  <c r="G34" i="10"/>
  <c r="F34" i="10"/>
  <c r="AJ34" i="10" s="1"/>
  <c r="E34" i="10"/>
  <c r="D34" i="10"/>
  <c r="B34" i="10"/>
  <c r="AV33" i="10"/>
  <c r="AU33" i="10"/>
  <c r="AT33" i="10"/>
  <c r="AS33" i="10"/>
  <c r="AR33" i="10"/>
  <c r="AQ33" i="10"/>
  <c r="AP33" i="10"/>
  <c r="AO33" i="10"/>
  <c r="AN33" i="10"/>
  <c r="AM33" i="10"/>
  <c r="AI33" i="10"/>
  <c r="AH33" i="10"/>
  <c r="AG33" i="10"/>
  <c r="Y33" i="10"/>
  <c r="T33" i="10"/>
  <c r="R33" i="10"/>
  <c r="P33" i="10"/>
  <c r="O33" i="10"/>
  <c r="M33" i="10"/>
  <c r="L33" i="10"/>
  <c r="J33" i="10"/>
  <c r="I33" i="10"/>
  <c r="H33" i="10"/>
  <c r="G33" i="10"/>
  <c r="F33" i="10"/>
  <c r="E33" i="10"/>
  <c r="D33" i="10"/>
  <c r="B33" i="10"/>
  <c r="AV32" i="10"/>
  <c r="AU32" i="10"/>
  <c r="AT32" i="10"/>
  <c r="AS32" i="10"/>
  <c r="AR32" i="10"/>
  <c r="AQ32" i="10"/>
  <c r="AP32" i="10"/>
  <c r="AO32" i="10"/>
  <c r="AN32" i="10"/>
  <c r="AM32" i="10"/>
  <c r="AI32" i="10"/>
  <c r="AH32" i="10"/>
  <c r="AG32" i="10"/>
  <c r="Y32" i="10"/>
  <c r="T32" i="10"/>
  <c r="R32" i="10"/>
  <c r="Q32" i="10"/>
  <c r="P32" i="10"/>
  <c r="O32" i="10"/>
  <c r="M32" i="10"/>
  <c r="L32" i="10"/>
  <c r="J32" i="10"/>
  <c r="I32" i="10"/>
  <c r="H32" i="10"/>
  <c r="G32" i="10"/>
  <c r="B32" i="10" s="1"/>
  <c r="F32" i="10"/>
  <c r="AK32" i="10" s="1"/>
  <c r="E32" i="10"/>
  <c r="D32" i="10"/>
  <c r="AV31" i="10"/>
  <c r="AU31" i="10"/>
  <c r="AT31" i="10"/>
  <c r="AS31" i="10"/>
  <c r="AR31" i="10"/>
  <c r="AQ31" i="10"/>
  <c r="AP31" i="10"/>
  <c r="AO31" i="10"/>
  <c r="AN31" i="10"/>
  <c r="AM31" i="10"/>
  <c r="AI31" i="10"/>
  <c r="AH31" i="10"/>
  <c r="AG31" i="10"/>
  <c r="Y31" i="10"/>
  <c r="T31" i="10"/>
  <c r="R31" i="10"/>
  <c r="P31" i="10"/>
  <c r="O31" i="10"/>
  <c r="M31" i="10"/>
  <c r="L31" i="10"/>
  <c r="J31" i="10"/>
  <c r="I31" i="10"/>
  <c r="H31" i="10"/>
  <c r="G31" i="10"/>
  <c r="B31" i="10" s="1"/>
  <c r="F31" i="10"/>
  <c r="AK31" i="10" s="1"/>
  <c r="E31" i="10"/>
  <c r="D31" i="10"/>
  <c r="AV30" i="10"/>
  <c r="AU30" i="10"/>
  <c r="AT30" i="10"/>
  <c r="AS30" i="10"/>
  <c r="AR30" i="10"/>
  <c r="AQ30" i="10"/>
  <c r="AP30" i="10"/>
  <c r="AO30" i="10"/>
  <c r="AN30" i="10"/>
  <c r="AM30" i="10"/>
  <c r="AI30" i="10"/>
  <c r="AH30" i="10"/>
  <c r="AG30" i="10"/>
  <c r="Y30" i="10"/>
  <c r="T30" i="10"/>
  <c r="R30" i="10"/>
  <c r="P30" i="10"/>
  <c r="O30" i="10"/>
  <c r="M30" i="10"/>
  <c r="L30" i="10"/>
  <c r="J30" i="10"/>
  <c r="I30" i="10"/>
  <c r="H30" i="10"/>
  <c r="G30" i="10"/>
  <c r="B30" i="10" s="1"/>
  <c r="F30" i="10"/>
  <c r="Q30" i="10" s="1"/>
  <c r="E30" i="10"/>
  <c r="D30" i="10"/>
  <c r="AV29" i="10"/>
  <c r="AU29" i="10"/>
  <c r="AT29" i="10"/>
  <c r="AS29" i="10"/>
  <c r="AR29" i="10"/>
  <c r="AQ29" i="10"/>
  <c r="AP29" i="10"/>
  <c r="AO29" i="10"/>
  <c r="AN29" i="10"/>
  <c r="AM29" i="10"/>
  <c r="AI29" i="10"/>
  <c r="AH29" i="10"/>
  <c r="AG29" i="10"/>
  <c r="Y29" i="10"/>
  <c r="T29" i="10"/>
  <c r="S29" i="10"/>
  <c r="R29" i="10"/>
  <c r="P29" i="10"/>
  <c r="O29" i="10"/>
  <c r="M29" i="10"/>
  <c r="L29" i="10"/>
  <c r="K29" i="10"/>
  <c r="J29" i="10"/>
  <c r="I29" i="10"/>
  <c r="H29" i="10"/>
  <c r="G29" i="10"/>
  <c r="B29" i="10" s="1"/>
  <c r="F29" i="10"/>
  <c r="E29" i="10"/>
  <c r="D29" i="10"/>
  <c r="AV28" i="10"/>
  <c r="AU28" i="10"/>
  <c r="AT28" i="10"/>
  <c r="AS28" i="10"/>
  <c r="AR28" i="10"/>
  <c r="AQ28" i="10"/>
  <c r="AP28" i="10"/>
  <c r="AO28" i="10"/>
  <c r="AN28" i="10"/>
  <c r="AM28" i="10"/>
  <c r="AI28" i="10"/>
  <c r="AH28" i="10"/>
  <c r="AG28" i="10"/>
  <c r="Y28" i="10"/>
  <c r="T28" i="10"/>
  <c r="R28" i="10"/>
  <c r="P28" i="10"/>
  <c r="O28" i="10"/>
  <c r="M28" i="10"/>
  <c r="L28" i="10"/>
  <c r="J28" i="10"/>
  <c r="I28" i="10"/>
  <c r="H28" i="10"/>
  <c r="G28" i="10"/>
  <c r="B28" i="10" s="1"/>
  <c r="F28" i="10"/>
  <c r="AJ28" i="10" s="1"/>
  <c r="E28" i="10"/>
  <c r="D28" i="10"/>
  <c r="AV27" i="10"/>
  <c r="AU27" i="10"/>
  <c r="AT27" i="10"/>
  <c r="AS27" i="10"/>
  <c r="AR27" i="10"/>
  <c r="AQ27" i="10"/>
  <c r="AP27" i="10"/>
  <c r="AO27" i="10"/>
  <c r="AN27" i="10"/>
  <c r="AM27" i="10"/>
  <c r="AI27" i="10"/>
  <c r="AH27" i="10"/>
  <c r="AG27" i="10"/>
  <c r="Y27" i="10"/>
  <c r="T27" i="10"/>
  <c r="R27" i="10"/>
  <c r="P27" i="10"/>
  <c r="O27" i="10"/>
  <c r="M27" i="10"/>
  <c r="L27" i="10"/>
  <c r="J27" i="10"/>
  <c r="I27" i="10"/>
  <c r="H27" i="10"/>
  <c r="G27" i="10"/>
  <c r="B27" i="10" s="1"/>
  <c r="F27" i="10"/>
  <c r="E27" i="10"/>
  <c r="D27" i="10"/>
  <c r="AV26" i="10"/>
  <c r="AU26" i="10"/>
  <c r="AT26" i="10"/>
  <c r="AS26" i="10"/>
  <c r="AR26" i="10"/>
  <c r="AQ26" i="10"/>
  <c r="AP26" i="10"/>
  <c r="AO26" i="10"/>
  <c r="AN26" i="10"/>
  <c r="AM26" i="10"/>
  <c r="AI26" i="10"/>
  <c r="AH26" i="10"/>
  <c r="AG26" i="10"/>
  <c r="Y26" i="10"/>
  <c r="T26" i="10"/>
  <c r="R26" i="10"/>
  <c r="P26" i="10"/>
  <c r="O26" i="10"/>
  <c r="M26" i="10"/>
  <c r="L26" i="10"/>
  <c r="J26" i="10"/>
  <c r="I26" i="10"/>
  <c r="H26" i="10"/>
  <c r="G26" i="10"/>
  <c r="B26" i="10" s="1"/>
  <c r="F26" i="10"/>
  <c r="K26" i="10" s="1"/>
  <c r="E26" i="10"/>
  <c r="D26" i="10"/>
  <c r="AV25" i="10"/>
  <c r="AU25" i="10"/>
  <c r="AT25" i="10"/>
  <c r="AS25" i="10"/>
  <c r="AR25" i="10"/>
  <c r="AQ25" i="10"/>
  <c r="AP25" i="10"/>
  <c r="AO25" i="10"/>
  <c r="AN25" i="10"/>
  <c r="AM25" i="10"/>
  <c r="AI25" i="10"/>
  <c r="AH25" i="10"/>
  <c r="AG25" i="10"/>
  <c r="Y25" i="10"/>
  <c r="T25" i="10"/>
  <c r="R25" i="10"/>
  <c r="P25" i="10"/>
  <c r="O25" i="10"/>
  <c r="M25" i="10"/>
  <c r="L25" i="10"/>
  <c r="J25" i="10"/>
  <c r="I25" i="10"/>
  <c r="H25" i="10"/>
  <c r="G25" i="10"/>
  <c r="F25" i="10"/>
  <c r="AK25" i="10" s="1"/>
  <c r="E25" i="10"/>
  <c r="D25" i="10"/>
  <c r="B25" i="10"/>
  <c r="AV24" i="10"/>
  <c r="AU24" i="10"/>
  <c r="AT24" i="10"/>
  <c r="AS24" i="10"/>
  <c r="AR24" i="10"/>
  <c r="AQ24" i="10"/>
  <c r="AP24" i="10"/>
  <c r="AO24" i="10"/>
  <c r="AN24" i="10"/>
  <c r="AM24" i="10"/>
  <c r="AI24" i="10"/>
  <c r="AH24" i="10"/>
  <c r="AG24" i="10"/>
  <c r="Y24" i="10"/>
  <c r="W24" i="10"/>
  <c r="T24" i="10"/>
  <c r="R24" i="10"/>
  <c r="P24" i="10"/>
  <c r="O24" i="10"/>
  <c r="M24" i="10"/>
  <c r="L24" i="10"/>
  <c r="J24" i="10"/>
  <c r="I24" i="10"/>
  <c r="H24" i="10"/>
  <c r="G24" i="10"/>
  <c r="B24" i="10" s="1"/>
  <c r="F24" i="10"/>
  <c r="AJ24" i="10" s="1"/>
  <c r="E24" i="10"/>
  <c r="D24" i="10"/>
  <c r="AV23" i="10"/>
  <c r="AU23" i="10"/>
  <c r="AT23" i="10"/>
  <c r="AS23" i="10"/>
  <c r="AR23" i="10"/>
  <c r="AQ23" i="10"/>
  <c r="AP23" i="10"/>
  <c r="AO23" i="10"/>
  <c r="AN23" i="10"/>
  <c r="AM23" i="10"/>
  <c r="AI23" i="10"/>
  <c r="AH23" i="10"/>
  <c r="AG23" i="10"/>
  <c r="Y23" i="10"/>
  <c r="T23" i="10"/>
  <c r="R23" i="10"/>
  <c r="P23" i="10"/>
  <c r="O23" i="10"/>
  <c r="M23" i="10"/>
  <c r="L23" i="10"/>
  <c r="J23" i="10"/>
  <c r="I23" i="10"/>
  <c r="H23" i="10"/>
  <c r="G23" i="10"/>
  <c r="B23" i="10" s="1"/>
  <c r="F23" i="10"/>
  <c r="AK23" i="10" s="1"/>
  <c r="E23" i="10"/>
  <c r="D23" i="10"/>
  <c r="AV22" i="10"/>
  <c r="AU22" i="10"/>
  <c r="AT22" i="10"/>
  <c r="AS22" i="10"/>
  <c r="AR22" i="10"/>
  <c r="AQ22" i="10"/>
  <c r="AP22" i="10"/>
  <c r="AO22" i="10"/>
  <c r="AN22" i="10"/>
  <c r="AM22" i="10"/>
  <c r="AI22" i="10"/>
  <c r="AH22" i="10"/>
  <c r="AG22" i="10"/>
  <c r="Y22" i="10"/>
  <c r="T22" i="10"/>
  <c r="R22" i="10"/>
  <c r="P22" i="10"/>
  <c r="O22" i="10"/>
  <c r="M22" i="10"/>
  <c r="L22" i="10"/>
  <c r="J22" i="10"/>
  <c r="I22" i="10"/>
  <c r="H22" i="10"/>
  <c r="G22" i="10"/>
  <c r="B22" i="10" s="1"/>
  <c r="F22" i="10"/>
  <c r="E22" i="10"/>
  <c r="D22" i="10"/>
  <c r="AV21" i="10"/>
  <c r="AU21" i="10"/>
  <c r="AT21" i="10"/>
  <c r="AS21" i="10"/>
  <c r="AR21" i="10"/>
  <c r="AQ21" i="10"/>
  <c r="AP21" i="10"/>
  <c r="AO21" i="10"/>
  <c r="AN21" i="10"/>
  <c r="AM21" i="10"/>
  <c r="AI21" i="10"/>
  <c r="AH21" i="10"/>
  <c r="AG21" i="10"/>
  <c r="Y21" i="10"/>
  <c r="T21" i="10"/>
  <c r="R21" i="10"/>
  <c r="P21" i="10"/>
  <c r="O21" i="10"/>
  <c r="M21" i="10"/>
  <c r="L21" i="10"/>
  <c r="J21" i="10"/>
  <c r="I21" i="10"/>
  <c r="H21" i="10"/>
  <c r="G21" i="10"/>
  <c r="B21" i="10" s="1"/>
  <c r="F21" i="10"/>
  <c r="E21" i="10"/>
  <c r="D21" i="10"/>
  <c r="AV20" i="10"/>
  <c r="AU20" i="10"/>
  <c r="AT20" i="10"/>
  <c r="AS20" i="10"/>
  <c r="AR20" i="10"/>
  <c r="AQ20" i="10"/>
  <c r="AP20" i="10"/>
  <c r="AO20" i="10"/>
  <c r="AN20" i="10"/>
  <c r="AM20" i="10"/>
  <c r="AI20" i="10"/>
  <c r="AH20" i="10"/>
  <c r="AG20" i="10"/>
  <c r="Y20" i="10"/>
  <c r="T20" i="10"/>
  <c r="R20" i="10"/>
  <c r="P20" i="10"/>
  <c r="O20" i="10"/>
  <c r="M20" i="10"/>
  <c r="L20" i="10"/>
  <c r="J20" i="10"/>
  <c r="I20" i="10"/>
  <c r="H20" i="10"/>
  <c r="G20" i="10"/>
  <c r="B20" i="10" s="1"/>
  <c r="F20" i="10"/>
  <c r="AK20" i="10" s="1"/>
  <c r="E20" i="10"/>
  <c r="D20" i="10"/>
  <c r="AV19" i="10"/>
  <c r="AU19" i="10"/>
  <c r="AT19" i="10"/>
  <c r="AS19" i="10"/>
  <c r="AR19" i="10"/>
  <c r="AQ19" i="10"/>
  <c r="AP19" i="10"/>
  <c r="AO19" i="10"/>
  <c r="AN19" i="10"/>
  <c r="AM19" i="10"/>
  <c r="AI19" i="10"/>
  <c r="AH19" i="10"/>
  <c r="AG19" i="10"/>
  <c r="Y19" i="10"/>
  <c r="AC19" i="10" s="1"/>
  <c r="W19" i="10"/>
  <c r="U19" i="10"/>
  <c r="T19" i="10"/>
  <c r="R19" i="10"/>
  <c r="Q19" i="10"/>
  <c r="P19" i="10"/>
  <c r="O19" i="10"/>
  <c r="M19" i="10"/>
  <c r="L19" i="10"/>
  <c r="K19" i="10"/>
  <c r="J19" i="10"/>
  <c r="I19" i="10"/>
  <c r="H19" i="10"/>
  <c r="G19" i="10"/>
  <c r="B19" i="10" s="1"/>
  <c r="F19" i="10"/>
  <c r="AL19" i="10" s="1"/>
  <c r="E19" i="10"/>
  <c r="D19" i="10"/>
  <c r="AV18" i="10"/>
  <c r="AU18" i="10"/>
  <c r="AT18" i="10"/>
  <c r="AS18" i="10"/>
  <c r="AR18" i="10"/>
  <c r="AQ18" i="10"/>
  <c r="AP18" i="10"/>
  <c r="AO18" i="10"/>
  <c r="AN18" i="10"/>
  <c r="AM18" i="10"/>
  <c r="AI18" i="10"/>
  <c r="AH18" i="10"/>
  <c r="AG18" i="10"/>
  <c r="Y18" i="10"/>
  <c r="T18" i="10"/>
  <c r="R18" i="10"/>
  <c r="P18" i="10"/>
  <c r="O18" i="10"/>
  <c r="M18" i="10"/>
  <c r="L18" i="10"/>
  <c r="K18" i="10"/>
  <c r="J18" i="10"/>
  <c r="I18" i="10"/>
  <c r="H18" i="10"/>
  <c r="G18" i="10"/>
  <c r="B18" i="10" s="1"/>
  <c r="F18" i="10"/>
  <c r="AK18" i="10" s="1"/>
  <c r="E18" i="10"/>
  <c r="D18" i="10"/>
  <c r="AV17" i="10"/>
  <c r="AU17" i="10"/>
  <c r="AT17" i="10"/>
  <c r="AS17" i="10"/>
  <c r="AR17" i="10"/>
  <c r="AQ17" i="10"/>
  <c r="AP17" i="10"/>
  <c r="AO17" i="10"/>
  <c r="AN17" i="10"/>
  <c r="AM17" i="10"/>
  <c r="AI17" i="10"/>
  <c r="AH17" i="10"/>
  <c r="AG17" i="10"/>
  <c r="Y17" i="10"/>
  <c r="W17" i="10"/>
  <c r="T17" i="10"/>
  <c r="R17" i="10"/>
  <c r="P17" i="10"/>
  <c r="O17" i="10"/>
  <c r="M17" i="10"/>
  <c r="L17" i="10"/>
  <c r="J17" i="10"/>
  <c r="I17" i="10"/>
  <c r="H17" i="10"/>
  <c r="G17" i="10"/>
  <c r="B17" i="10" s="1"/>
  <c r="F17" i="10"/>
  <c r="E17" i="10"/>
  <c r="D17" i="10"/>
  <c r="AV16" i="10"/>
  <c r="AU16" i="10"/>
  <c r="AT16" i="10"/>
  <c r="AS16" i="10"/>
  <c r="AR16" i="10"/>
  <c r="AQ16" i="10"/>
  <c r="AP16" i="10"/>
  <c r="AO16" i="10"/>
  <c r="AN16" i="10"/>
  <c r="AM16" i="10"/>
  <c r="AI16" i="10"/>
  <c r="AH16" i="10"/>
  <c r="AG16" i="10"/>
  <c r="Y16" i="10"/>
  <c r="T16" i="10"/>
  <c r="R16" i="10"/>
  <c r="P16" i="10"/>
  <c r="O16" i="10"/>
  <c r="M16" i="10"/>
  <c r="L16" i="10"/>
  <c r="J16" i="10"/>
  <c r="I16" i="10"/>
  <c r="H16" i="10"/>
  <c r="G16" i="10"/>
  <c r="B16" i="10" s="1"/>
  <c r="F16" i="10"/>
  <c r="AL16" i="10" s="1"/>
  <c r="E16" i="10"/>
  <c r="D16" i="10"/>
  <c r="AV15" i="10"/>
  <c r="AU15" i="10"/>
  <c r="AT15" i="10"/>
  <c r="AS15" i="10"/>
  <c r="AR15" i="10"/>
  <c r="AQ15" i="10"/>
  <c r="AP15" i="10"/>
  <c r="AO15" i="10"/>
  <c r="AN15" i="10"/>
  <c r="AM15" i="10"/>
  <c r="AI15" i="10"/>
  <c r="AH15" i="10"/>
  <c r="AG15" i="10"/>
  <c r="Y15" i="10"/>
  <c r="T15" i="10"/>
  <c r="R15" i="10"/>
  <c r="P15" i="10"/>
  <c r="O15" i="10"/>
  <c r="M15" i="10"/>
  <c r="L15" i="10"/>
  <c r="J15" i="10"/>
  <c r="I15" i="10"/>
  <c r="H15" i="10"/>
  <c r="G15" i="10"/>
  <c r="B15" i="10" s="1"/>
  <c r="F15" i="10"/>
  <c r="AL15" i="10" s="1"/>
  <c r="E15" i="10"/>
  <c r="D15" i="10"/>
  <c r="AV14" i="10"/>
  <c r="AU14" i="10"/>
  <c r="AT14" i="10"/>
  <c r="AS14" i="10"/>
  <c r="AR14" i="10"/>
  <c r="AQ14" i="10"/>
  <c r="AP14" i="10"/>
  <c r="AO14" i="10"/>
  <c r="AN14" i="10"/>
  <c r="AM14" i="10"/>
  <c r="AI14" i="10"/>
  <c r="AH14" i="10"/>
  <c r="AG14" i="10"/>
  <c r="Y14" i="10"/>
  <c r="T14" i="10"/>
  <c r="R14" i="10"/>
  <c r="P14" i="10"/>
  <c r="O14" i="10"/>
  <c r="M14" i="10"/>
  <c r="L14" i="10"/>
  <c r="J14" i="10"/>
  <c r="I14" i="10"/>
  <c r="H14" i="10"/>
  <c r="G14" i="10"/>
  <c r="B14" i="10" s="1"/>
  <c r="F14" i="10"/>
  <c r="U14" i="10" s="1"/>
  <c r="E14" i="10"/>
  <c r="D14" i="10"/>
  <c r="AV13" i="10"/>
  <c r="AU13" i="10"/>
  <c r="AT13" i="10"/>
  <c r="AS13" i="10"/>
  <c r="AR13" i="10"/>
  <c r="AQ13" i="10"/>
  <c r="AP13" i="10"/>
  <c r="AO13" i="10"/>
  <c r="AN13" i="10"/>
  <c r="AM13" i="10"/>
  <c r="AI13" i="10"/>
  <c r="AH13" i="10"/>
  <c r="AG13" i="10"/>
  <c r="Y13" i="10"/>
  <c r="T13" i="10"/>
  <c r="S13" i="10"/>
  <c r="R13" i="10"/>
  <c r="P13" i="10"/>
  <c r="O13" i="10"/>
  <c r="M13" i="10"/>
  <c r="L13" i="10"/>
  <c r="J13" i="10"/>
  <c r="I13" i="10"/>
  <c r="H13" i="10"/>
  <c r="G13" i="10"/>
  <c r="B13" i="10" s="1"/>
  <c r="F13" i="10"/>
  <c r="E13" i="10"/>
  <c r="D13" i="10"/>
  <c r="AV12" i="10"/>
  <c r="AU12" i="10"/>
  <c r="AT12" i="10"/>
  <c r="AS12" i="10"/>
  <c r="AR12" i="10"/>
  <c r="AQ12" i="10"/>
  <c r="AP12" i="10"/>
  <c r="AO12" i="10"/>
  <c r="AN12" i="10"/>
  <c r="AM12" i="10"/>
  <c r="AI12" i="10"/>
  <c r="AH12" i="10"/>
  <c r="AG12" i="10"/>
  <c r="Y12" i="10"/>
  <c r="T12" i="10"/>
  <c r="R12" i="10"/>
  <c r="P12" i="10"/>
  <c r="O12" i="10"/>
  <c r="M12" i="10"/>
  <c r="L12" i="10"/>
  <c r="J12" i="10"/>
  <c r="I12" i="10"/>
  <c r="H12" i="10"/>
  <c r="G12" i="10"/>
  <c r="B12" i="10" s="1"/>
  <c r="F12" i="10"/>
  <c r="K12" i="10" s="1"/>
  <c r="E12" i="10"/>
  <c r="D12" i="10"/>
  <c r="AV11" i="10"/>
  <c r="AU11" i="10"/>
  <c r="AT11" i="10"/>
  <c r="AS11" i="10"/>
  <c r="AR11" i="10"/>
  <c r="AQ11" i="10"/>
  <c r="AP11" i="10"/>
  <c r="AO11" i="10"/>
  <c r="AN11" i="10"/>
  <c r="AM11" i="10"/>
  <c r="AI11" i="10"/>
  <c r="AH11" i="10"/>
  <c r="AG11" i="10"/>
  <c r="Y11" i="10"/>
  <c r="T11" i="10"/>
  <c r="R11" i="10"/>
  <c r="P11" i="10"/>
  <c r="O11" i="10"/>
  <c r="M11" i="10"/>
  <c r="L11" i="10"/>
  <c r="J11" i="10"/>
  <c r="I11" i="10"/>
  <c r="H11" i="10"/>
  <c r="G11" i="10"/>
  <c r="B11" i="10" s="1"/>
  <c r="F11" i="10"/>
  <c r="K11" i="10" s="1"/>
  <c r="E11" i="10"/>
  <c r="D11" i="10"/>
  <c r="AV10" i="10"/>
  <c r="AU10" i="10"/>
  <c r="AT10" i="10"/>
  <c r="AS10" i="10"/>
  <c r="AR10" i="10"/>
  <c r="AQ10" i="10"/>
  <c r="AP10" i="10"/>
  <c r="AO10" i="10"/>
  <c r="AN10" i="10"/>
  <c r="AM10" i="10"/>
  <c r="AI10" i="10"/>
  <c r="AH10" i="10"/>
  <c r="AG10" i="10"/>
  <c r="Y10" i="10"/>
  <c r="T10" i="10"/>
  <c r="R10" i="10"/>
  <c r="P10" i="10"/>
  <c r="O10" i="10"/>
  <c r="M10" i="10"/>
  <c r="L10" i="10"/>
  <c r="J10" i="10"/>
  <c r="I10" i="10"/>
  <c r="H10" i="10"/>
  <c r="G10" i="10"/>
  <c r="B10" i="10" s="1"/>
  <c r="F10" i="10"/>
  <c r="AL10" i="10" s="1"/>
  <c r="E10" i="10"/>
  <c r="D10" i="10"/>
  <c r="AV9" i="10"/>
  <c r="AU9" i="10"/>
  <c r="AT9" i="10"/>
  <c r="AS9" i="10"/>
  <c r="AR9" i="10"/>
  <c r="AQ9" i="10"/>
  <c r="AP9" i="10"/>
  <c r="AO9" i="10"/>
  <c r="AN9" i="10"/>
  <c r="AM9" i="10"/>
  <c r="AI9" i="10"/>
  <c r="AH9" i="10"/>
  <c r="AG9" i="10"/>
  <c r="Y9" i="10"/>
  <c r="T9" i="10"/>
  <c r="R9" i="10"/>
  <c r="P9" i="10"/>
  <c r="O9" i="10"/>
  <c r="M9" i="10"/>
  <c r="L9" i="10"/>
  <c r="J9" i="10"/>
  <c r="I9" i="10"/>
  <c r="H9" i="10"/>
  <c r="G9" i="10"/>
  <c r="F9" i="10"/>
  <c r="W9" i="10" s="1"/>
  <c r="E9" i="10"/>
  <c r="D9" i="10"/>
  <c r="B9" i="10"/>
  <c r="AV8" i="10"/>
  <c r="AU8" i="10"/>
  <c r="AT8" i="10"/>
  <c r="AS8" i="10"/>
  <c r="AR8" i="10"/>
  <c r="AQ8" i="10"/>
  <c r="AP8" i="10"/>
  <c r="AO8" i="10"/>
  <c r="AN8" i="10"/>
  <c r="AM8" i="10"/>
  <c r="AJ8" i="10"/>
  <c r="AI8" i="10"/>
  <c r="AH8" i="10"/>
  <c r="AG8" i="10"/>
  <c r="AF8" i="10"/>
  <c r="Y8" i="10"/>
  <c r="T8" i="10"/>
  <c r="R8" i="10"/>
  <c r="P8" i="10"/>
  <c r="O8" i="10"/>
  <c r="M8" i="10"/>
  <c r="L8" i="10"/>
  <c r="J8" i="10"/>
  <c r="I8" i="10"/>
  <c r="H8" i="10"/>
  <c r="G8" i="10"/>
  <c r="B8" i="10" s="1"/>
  <c r="F8" i="10"/>
  <c r="AE8" i="10" s="1"/>
  <c r="E8" i="10"/>
  <c r="D8" i="10"/>
  <c r="AV7" i="10"/>
  <c r="AU7" i="10"/>
  <c r="AT7" i="10"/>
  <c r="AS7" i="10"/>
  <c r="AR7" i="10"/>
  <c r="AQ7" i="10"/>
  <c r="AP7" i="10"/>
  <c r="AO7" i="10"/>
  <c r="AN7" i="10"/>
  <c r="AM7" i="10"/>
  <c r="AI7" i="10"/>
  <c r="AH7" i="10"/>
  <c r="AG7" i="10"/>
  <c r="Y7" i="10"/>
  <c r="T7" i="10"/>
  <c r="R7" i="10"/>
  <c r="P7" i="10"/>
  <c r="O7" i="10"/>
  <c r="M7" i="10"/>
  <c r="L7" i="10"/>
  <c r="J7" i="10"/>
  <c r="I7" i="10"/>
  <c r="H7" i="10"/>
  <c r="G7" i="10"/>
  <c r="B7" i="10" s="1"/>
  <c r="F7" i="10"/>
  <c r="AL7" i="10" s="1"/>
  <c r="E7" i="10"/>
  <c r="D7" i="10"/>
  <c r="AV6" i="10"/>
  <c r="AU6" i="10"/>
  <c r="AT6" i="10"/>
  <c r="AS6" i="10"/>
  <c r="AR6" i="10"/>
  <c r="AQ6" i="10"/>
  <c r="AP6" i="10"/>
  <c r="AO6" i="10"/>
  <c r="AN6" i="10"/>
  <c r="AM6" i="10"/>
  <c r="AI6" i="10"/>
  <c r="AH6" i="10"/>
  <c r="AG6" i="10"/>
  <c r="Y6" i="10"/>
  <c r="T6" i="10"/>
  <c r="R6" i="10"/>
  <c r="P6" i="10"/>
  <c r="O6" i="10"/>
  <c r="M6" i="10"/>
  <c r="L6" i="10"/>
  <c r="J6" i="10"/>
  <c r="I6" i="10"/>
  <c r="H6" i="10"/>
  <c r="G6" i="10"/>
  <c r="B6" i="10" s="1"/>
  <c r="F6" i="10"/>
  <c r="E6" i="10"/>
  <c r="D6" i="10"/>
  <c r="AV5" i="10"/>
  <c r="AU5" i="10"/>
  <c r="AT5" i="10"/>
  <c r="AS5" i="10"/>
  <c r="AR5" i="10"/>
  <c r="AQ5" i="10"/>
  <c r="AP5" i="10"/>
  <c r="AO5" i="10"/>
  <c r="AN5" i="10"/>
  <c r="AM5" i="10"/>
  <c r="AI5" i="10"/>
  <c r="AH5" i="10"/>
  <c r="AG5" i="10"/>
  <c r="Y5" i="10"/>
  <c r="T5" i="10"/>
  <c r="R5" i="10"/>
  <c r="P5" i="10"/>
  <c r="O5" i="10"/>
  <c r="M5" i="10"/>
  <c r="L5" i="10"/>
  <c r="J5" i="10"/>
  <c r="I5" i="10"/>
  <c r="H5" i="10"/>
  <c r="G5" i="10"/>
  <c r="B5" i="10" s="1"/>
  <c r="F5" i="10"/>
  <c r="AL5" i="10" s="1"/>
  <c r="E5" i="10"/>
  <c r="D5" i="10"/>
  <c r="AV4" i="10"/>
  <c r="AU4" i="10"/>
  <c r="AT4" i="10"/>
  <c r="AS4" i="10"/>
  <c r="AR4" i="10"/>
  <c r="AQ4" i="10"/>
  <c r="AP4" i="10"/>
  <c r="AO4" i="10"/>
  <c r="AN4" i="10"/>
  <c r="AM4" i="10"/>
  <c r="AI4" i="10"/>
  <c r="AH4" i="10"/>
  <c r="AG4" i="10"/>
  <c r="Y4" i="10"/>
  <c r="T4" i="10"/>
  <c r="R4" i="10"/>
  <c r="P4" i="10"/>
  <c r="O4" i="10"/>
  <c r="M4" i="10"/>
  <c r="L4" i="10"/>
  <c r="J4" i="10"/>
  <c r="I4" i="10"/>
  <c r="H4" i="10"/>
  <c r="G4" i="10"/>
  <c r="B4" i="10" s="1"/>
  <c r="F4" i="10"/>
  <c r="V4" i="10" s="1"/>
  <c r="E4" i="10"/>
  <c r="D4" i="10"/>
  <c r="AV3" i="10"/>
  <c r="AU3" i="10"/>
  <c r="AT3" i="10"/>
  <c r="AS3" i="10"/>
  <c r="AR3" i="10"/>
  <c r="AQ3" i="10"/>
  <c r="AP3" i="10"/>
  <c r="AO3" i="10"/>
  <c r="AN3" i="10"/>
  <c r="AM3" i="10"/>
  <c r="AI3" i="10"/>
  <c r="AH3" i="10"/>
  <c r="AG3" i="10"/>
  <c r="Y3" i="10"/>
  <c r="T3" i="10"/>
  <c r="R3" i="10"/>
  <c r="P3" i="10"/>
  <c r="O3" i="10"/>
  <c r="M3" i="10"/>
  <c r="L3" i="10"/>
  <c r="J3" i="10"/>
  <c r="I3" i="10"/>
  <c r="H3" i="10"/>
  <c r="G3" i="10"/>
  <c r="B3" i="10" s="1"/>
  <c r="F3" i="10"/>
  <c r="AL3" i="10" s="1"/>
  <c r="E3" i="10"/>
  <c r="D3" i="10"/>
  <c r="AV2" i="10"/>
  <c r="AU2" i="10"/>
  <c r="AT2" i="10"/>
  <c r="AS2" i="10"/>
  <c r="AR2" i="10"/>
  <c r="AQ2" i="10"/>
  <c r="AP2" i="10"/>
  <c r="AO2" i="10"/>
  <c r="AN2" i="10"/>
  <c r="AM2" i="10"/>
  <c r="AI2" i="10"/>
  <c r="AH2" i="10"/>
  <c r="AG2" i="10"/>
  <c r="Y2" i="10"/>
  <c r="T2" i="10"/>
  <c r="R2" i="10"/>
  <c r="P2" i="10"/>
  <c r="O2" i="10"/>
  <c r="M2" i="10"/>
  <c r="L2" i="10"/>
  <c r="J2" i="10"/>
  <c r="I2" i="10"/>
  <c r="H2" i="10"/>
  <c r="G2" i="10"/>
  <c r="B2" i="10" s="1"/>
  <c r="F2" i="10"/>
  <c r="AK2" i="10" s="1"/>
  <c r="E2" i="10"/>
  <c r="D2" i="10"/>
  <c r="AV83" i="1"/>
  <c r="AU83" i="1"/>
  <c r="AT83" i="1"/>
  <c r="AS83" i="1"/>
  <c r="AR83" i="1"/>
  <c r="AQ83" i="1"/>
  <c r="AP83" i="1"/>
  <c r="AO83" i="1"/>
  <c r="AN83" i="1"/>
  <c r="AM83" i="1"/>
  <c r="AI83" i="1"/>
  <c r="AH83" i="1"/>
  <c r="AG83" i="1"/>
  <c r="Y83" i="1"/>
  <c r="T83" i="1"/>
  <c r="R83" i="1"/>
  <c r="P83" i="1"/>
  <c r="O83" i="1"/>
  <c r="M83" i="1"/>
  <c r="L83" i="1"/>
  <c r="J83" i="1"/>
  <c r="I83" i="1"/>
  <c r="H83" i="1"/>
  <c r="G83" i="1"/>
  <c r="F83" i="1"/>
  <c r="AE83" i="1" s="1"/>
  <c r="E83" i="1"/>
  <c r="D83" i="1"/>
  <c r="B83" i="1"/>
  <c r="AV82" i="1"/>
  <c r="AU82" i="1"/>
  <c r="AT82" i="1"/>
  <c r="AS82" i="1"/>
  <c r="AR82" i="1"/>
  <c r="AQ82" i="1"/>
  <c r="AP82" i="1"/>
  <c r="AO82" i="1"/>
  <c r="AN82" i="1"/>
  <c r="AM82" i="1"/>
  <c r="AI82" i="1"/>
  <c r="AH82" i="1"/>
  <c r="AG82" i="1"/>
  <c r="Y82" i="1"/>
  <c r="T82" i="1"/>
  <c r="R82" i="1"/>
  <c r="P82" i="1"/>
  <c r="O82" i="1"/>
  <c r="M82" i="1"/>
  <c r="L82" i="1"/>
  <c r="J82" i="1"/>
  <c r="I82" i="1"/>
  <c r="H82" i="1"/>
  <c r="G82" i="1"/>
  <c r="F82" i="1"/>
  <c r="AK82" i="1" s="1"/>
  <c r="E82" i="1"/>
  <c r="D82" i="1"/>
  <c r="B82" i="1"/>
  <c r="AV52" i="1"/>
  <c r="AU52" i="1"/>
  <c r="AT52" i="1"/>
  <c r="AS52" i="1"/>
  <c r="AR52" i="1"/>
  <c r="AQ52" i="1"/>
  <c r="AP52" i="1"/>
  <c r="AO52" i="1"/>
  <c r="AN52" i="1"/>
  <c r="AM52" i="1"/>
  <c r="AI52" i="1"/>
  <c r="AH52" i="1"/>
  <c r="AG52" i="1"/>
  <c r="Y52" i="1"/>
  <c r="T52" i="1"/>
  <c r="R52" i="1"/>
  <c r="P52" i="1"/>
  <c r="O52" i="1"/>
  <c r="M52" i="1"/>
  <c r="L52" i="1"/>
  <c r="J52" i="1"/>
  <c r="I52" i="1"/>
  <c r="H52" i="1"/>
  <c r="G52" i="1"/>
  <c r="F52" i="1"/>
  <c r="AJ52" i="1" s="1"/>
  <c r="E52" i="1"/>
  <c r="D52" i="1"/>
  <c r="B52" i="1"/>
  <c r="AV80" i="1"/>
  <c r="AU80" i="1"/>
  <c r="AT80" i="1"/>
  <c r="AS80" i="1"/>
  <c r="AR80" i="1"/>
  <c r="AQ80" i="1"/>
  <c r="AP80" i="1"/>
  <c r="AO80" i="1"/>
  <c r="AN80" i="1"/>
  <c r="AM80" i="1"/>
  <c r="AI80" i="1"/>
  <c r="AH80" i="1"/>
  <c r="AG80" i="1"/>
  <c r="Y80" i="1"/>
  <c r="T80" i="1"/>
  <c r="R80" i="1"/>
  <c r="P80" i="1"/>
  <c r="O80" i="1"/>
  <c r="M80" i="1"/>
  <c r="L80" i="1"/>
  <c r="J80" i="1"/>
  <c r="I80" i="1"/>
  <c r="H80" i="1"/>
  <c r="G80" i="1"/>
  <c r="F80" i="1"/>
  <c r="AJ80" i="1" s="1"/>
  <c r="E80" i="1"/>
  <c r="D80" i="1"/>
  <c r="B80" i="1"/>
  <c r="AV69" i="1"/>
  <c r="AU69" i="1"/>
  <c r="AT69" i="1"/>
  <c r="AS69" i="1"/>
  <c r="AR69" i="1"/>
  <c r="AQ69" i="1"/>
  <c r="AP69" i="1"/>
  <c r="AO69" i="1"/>
  <c r="AN69" i="1"/>
  <c r="AM69" i="1"/>
  <c r="AI69" i="1"/>
  <c r="AH69" i="1"/>
  <c r="AG69" i="1"/>
  <c r="Y69" i="1"/>
  <c r="T69" i="1"/>
  <c r="R69" i="1"/>
  <c r="P69" i="1"/>
  <c r="O69" i="1"/>
  <c r="M69" i="1"/>
  <c r="L69" i="1"/>
  <c r="J69" i="1"/>
  <c r="I69" i="1"/>
  <c r="H69" i="1"/>
  <c r="G69" i="1"/>
  <c r="F69" i="1"/>
  <c r="AK69" i="1" s="1"/>
  <c r="E69" i="1"/>
  <c r="D69" i="1"/>
  <c r="B69" i="1"/>
  <c r="AV78" i="1"/>
  <c r="AU78" i="1"/>
  <c r="AT78" i="1"/>
  <c r="AS78" i="1"/>
  <c r="AR78" i="1"/>
  <c r="AQ78" i="1"/>
  <c r="AP78" i="1"/>
  <c r="AO78" i="1"/>
  <c r="AN78" i="1"/>
  <c r="AM78" i="1"/>
  <c r="AI78" i="1"/>
  <c r="AH78" i="1"/>
  <c r="AG78" i="1"/>
  <c r="Y78" i="1"/>
  <c r="T78" i="1"/>
  <c r="R78" i="1"/>
  <c r="P78" i="1"/>
  <c r="O78" i="1"/>
  <c r="M78" i="1"/>
  <c r="L78" i="1"/>
  <c r="J78" i="1"/>
  <c r="I78" i="1"/>
  <c r="H78" i="1"/>
  <c r="G78" i="1"/>
  <c r="F78" i="1"/>
  <c r="X78" i="1" s="1"/>
  <c r="E78" i="1"/>
  <c r="D78" i="1"/>
  <c r="B78" i="1"/>
  <c r="AV77" i="1"/>
  <c r="AU77" i="1"/>
  <c r="AT77" i="1"/>
  <c r="AS77" i="1"/>
  <c r="AR77" i="1"/>
  <c r="AQ77" i="1"/>
  <c r="AP77" i="1"/>
  <c r="AO77" i="1"/>
  <c r="AN77" i="1"/>
  <c r="AM77" i="1"/>
  <c r="AI77" i="1"/>
  <c r="AH77" i="1"/>
  <c r="AG77" i="1"/>
  <c r="Y77" i="1"/>
  <c r="T77" i="1"/>
  <c r="R77" i="1"/>
  <c r="P77" i="1"/>
  <c r="O77" i="1"/>
  <c r="M77" i="1"/>
  <c r="L77" i="1"/>
  <c r="J77" i="1"/>
  <c r="I77" i="1"/>
  <c r="H77" i="1"/>
  <c r="G77" i="1"/>
  <c r="F77" i="1"/>
  <c r="S77" i="1" s="1"/>
  <c r="E77" i="1"/>
  <c r="D77" i="1"/>
  <c r="B77" i="1"/>
  <c r="AV76" i="1"/>
  <c r="AU76" i="1"/>
  <c r="AT76" i="1"/>
  <c r="AS76" i="1"/>
  <c r="AR76" i="1"/>
  <c r="AQ76" i="1"/>
  <c r="AP76" i="1"/>
  <c r="AO76" i="1"/>
  <c r="AN76" i="1"/>
  <c r="AM76" i="1"/>
  <c r="AI76" i="1"/>
  <c r="AH76" i="1"/>
  <c r="AG76" i="1"/>
  <c r="Y76" i="1"/>
  <c r="T76" i="1"/>
  <c r="R76" i="1"/>
  <c r="P76" i="1"/>
  <c r="O76" i="1"/>
  <c r="M76" i="1"/>
  <c r="L76" i="1"/>
  <c r="J76" i="1"/>
  <c r="I76" i="1"/>
  <c r="H76" i="1"/>
  <c r="G76" i="1"/>
  <c r="F76" i="1"/>
  <c r="E76" i="1"/>
  <c r="D76" i="1"/>
  <c r="B76" i="1"/>
  <c r="AV75" i="1"/>
  <c r="AU75" i="1"/>
  <c r="AT75" i="1"/>
  <c r="AS75" i="1"/>
  <c r="AR75" i="1"/>
  <c r="AQ75" i="1"/>
  <c r="AP75" i="1"/>
  <c r="AO75" i="1"/>
  <c r="AN75" i="1"/>
  <c r="AM75" i="1"/>
  <c r="AI75" i="1"/>
  <c r="AH75" i="1"/>
  <c r="AG75" i="1"/>
  <c r="Y75" i="1"/>
  <c r="T75" i="1"/>
  <c r="R75" i="1"/>
  <c r="P75" i="1"/>
  <c r="O75" i="1"/>
  <c r="M75" i="1"/>
  <c r="L75" i="1"/>
  <c r="J75" i="1"/>
  <c r="I75" i="1"/>
  <c r="H75" i="1"/>
  <c r="G75" i="1"/>
  <c r="F75" i="1"/>
  <c r="AL75" i="1" s="1"/>
  <c r="E75" i="1"/>
  <c r="D75" i="1"/>
  <c r="B75" i="1"/>
  <c r="AV68" i="1"/>
  <c r="AU68" i="1"/>
  <c r="AT68" i="1"/>
  <c r="AS68" i="1"/>
  <c r="AR68" i="1"/>
  <c r="AQ68" i="1"/>
  <c r="AP68" i="1"/>
  <c r="AO68" i="1"/>
  <c r="AN68" i="1"/>
  <c r="AM68" i="1"/>
  <c r="AI68" i="1"/>
  <c r="AH68" i="1"/>
  <c r="AG68" i="1"/>
  <c r="Y68" i="1"/>
  <c r="T68" i="1"/>
  <c r="R68" i="1"/>
  <c r="P68" i="1"/>
  <c r="O68" i="1"/>
  <c r="M68" i="1"/>
  <c r="L68" i="1"/>
  <c r="J68" i="1"/>
  <c r="I68" i="1"/>
  <c r="H68" i="1"/>
  <c r="G68" i="1"/>
  <c r="F68" i="1"/>
  <c r="AE68" i="1" s="1"/>
  <c r="E68" i="1"/>
  <c r="D68" i="1"/>
  <c r="B68" i="1"/>
  <c r="AV73" i="1"/>
  <c r="AU73" i="1"/>
  <c r="AT73" i="1"/>
  <c r="AS73" i="1"/>
  <c r="AR73" i="1"/>
  <c r="AQ73" i="1"/>
  <c r="AP73" i="1"/>
  <c r="AO73" i="1"/>
  <c r="AN73" i="1"/>
  <c r="AM73" i="1"/>
  <c r="AI73" i="1"/>
  <c r="AH73" i="1"/>
  <c r="AG73" i="1"/>
  <c r="Y73" i="1"/>
  <c r="T73" i="1"/>
  <c r="R73" i="1"/>
  <c r="P73" i="1"/>
  <c r="O73" i="1"/>
  <c r="M73" i="1"/>
  <c r="L73" i="1"/>
  <c r="J73" i="1"/>
  <c r="I73" i="1"/>
  <c r="H73" i="1"/>
  <c r="G73" i="1"/>
  <c r="F73" i="1"/>
  <c r="AK73" i="1" s="1"/>
  <c r="E73" i="1"/>
  <c r="D73" i="1"/>
  <c r="B73" i="1"/>
  <c r="AV72" i="1"/>
  <c r="AU72" i="1"/>
  <c r="AT72" i="1"/>
  <c r="AS72" i="1"/>
  <c r="AR72" i="1"/>
  <c r="AQ72" i="1"/>
  <c r="AP72" i="1"/>
  <c r="AO72" i="1"/>
  <c r="AN72" i="1"/>
  <c r="AM72" i="1"/>
  <c r="AI72" i="1"/>
  <c r="AH72" i="1"/>
  <c r="AG72" i="1"/>
  <c r="Y72" i="1"/>
  <c r="T72" i="1"/>
  <c r="R72" i="1"/>
  <c r="P72" i="1"/>
  <c r="O72" i="1"/>
  <c r="M72" i="1"/>
  <c r="L72" i="1"/>
  <c r="J72" i="1"/>
  <c r="I72" i="1"/>
  <c r="H72" i="1"/>
  <c r="G72" i="1"/>
  <c r="F72" i="1"/>
  <c r="AK72" i="1" s="1"/>
  <c r="E72" i="1"/>
  <c r="D72" i="1"/>
  <c r="B72" i="1"/>
  <c r="AV29" i="1"/>
  <c r="AU29" i="1"/>
  <c r="AT29" i="1"/>
  <c r="AS29" i="1"/>
  <c r="AR29" i="1"/>
  <c r="AQ29" i="1"/>
  <c r="AP29" i="1"/>
  <c r="AO29" i="1"/>
  <c r="AN29" i="1"/>
  <c r="AM29" i="1"/>
  <c r="AI29" i="1"/>
  <c r="AH29" i="1"/>
  <c r="AG29" i="1"/>
  <c r="Y29" i="1"/>
  <c r="T29" i="1"/>
  <c r="R29" i="1"/>
  <c r="P29" i="1"/>
  <c r="O29" i="1"/>
  <c r="M29" i="1"/>
  <c r="L29" i="1"/>
  <c r="J29" i="1"/>
  <c r="I29" i="1"/>
  <c r="H29" i="1"/>
  <c r="G29" i="1"/>
  <c r="F29" i="1"/>
  <c r="E29" i="1"/>
  <c r="D29" i="1"/>
  <c r="B29" i="1"/>
  <c r="AV47" i="1"/>
  <c r="AU47" i="1"/>
  <c r="AT47" i="1"/>
  <c r="AS47" i="1"/>
  <c r="AR47" i="1"/>
  <c r="AQ47" i="1"/>
  <c r="AP47" i="1"/>
  <c r="AO47" i="1"/>
  <c r="AN47" i="1"/>
  <c r="AM47" i="1"/>
  <c r="AI47" i="1"/>
  <c r="AH47" i="1"/>
  <c r="AG47" i="1"/>
  <c r="Y47" i="1"/>
  <c r="T47" i="1"/>
  <c r="R47" i="1"/>
  <c r="P47" i="1"/>
  <c r="O47" i="1"/>
  <c r="M47" i="1"/>
  <c r="L47" i="1"/>
  <c r="J47" i="1"/>
  <c r="I47" i="1"/>
  <c r="H47" i="1"/>
  <c r="G47" i="1"/>
  <c r="F47" i="1"/>
  <c r="AK47" i="1" s="1"/>
  <c r="E47" i="1"/>
  <c r="D47" i="1"/>
  <c r="B47" i="1"/>
  <c r="AV28" i="1"/>
  <c r="AU28" i="1"/>
  <c r="AT28" i="1"/>
  <c r="AS28" i="1"/>
  <c r="AR28" i="1"/>
  <c r="AQ28" i="1"/>
  <c r="AP28" i="1"/>
  <c r="AO28" i="1"/>
  <c r="AN28" i="1"/>
  <c r="AM28" i="1"/>
  <c r="AI28" i="1"/>
  <c r="AH28" i="1"/>
  <c r="AG28" i="1"/>
  <c r="Y28" i="1"/>
  <c r="T28" i="1"/>
  <c r="R28" i="1"/>
  <c r="P28" i="1"/>
  <c r="O28" i="1"/>
  <c r="M28" i="1"/>
  <c r="L28" i="1"/>
  <c r="J28" i="1"/>
  <c r="I28" i="1"/>
  <c r="H28" i="1"/>
  <c r="G28" i="1"/>
  <c r="F28" i="1"/>
  <c r="AK28" i="1" s="1"/>
  <c r="E28" i="1"/>
  <c r="D28" i="1"/>
  <c r="B28" i="1"/>
  <c r="AV27" i="1"/>
  <c r="AU27" i="1"/>
  <c r="AT27" i="1"/>
  <c r="AS27" i="1"/>
  <c r="AR27" i="1"/>
  <c r="AQ27" i="1"/>
  <c r="AP27" i="1"/>
  <c r="AO27" i="1"/>
  <c r="AN27" i="1"/>
  <c r="AM27" i="1"/>
  <c r="AI27" i="1"/>
  <c r="AH27" i="1"/>
  <c r="AG27" i="1"/>
  <c r="Y27" i="1"/>
  <c r="T27" i="1"/>
  <c r="R27" i="1"/>
  <c r="P27" i="1"/>
  <c r="O27" i="1"/>
  <c r="M27" i="1"/>
  <c r="L27" i="1"/>
  <c r="J27" i="1"/>
  <c r="I27" i="1"/>
  <c r="H27" i="1"/>
  <c r="G27" i="1"/>
  <c r="F27" i="1"/>
  <c r="AK27" i="1" s="1"/>
  <c r="E27" i="1"/>
  <c r="D27" i="1"/>
  <c r="B27" i="1"/>
  <c r="AV26" i="1"/>
  <c r="AU26" i="1"/>
  <c r="AT26" i="1"/>
  <c r="AS26" i="1"/>
  <c r="AR26" i="1"/>
  <c r="AQ26" i="1"/>
  <c r="AP26" i="1"/>
  <c r="AO26" i="1"/>
  <c r="AN26" i="1"/>
  <c r="AM26" i="1"/>
  <c r="AI26" i="1"/>
  <c r="AH26" i="1"/>
  <c r="AG26" i="1"/>
  <c r="Y26" i="1"/>
  <c r="T26" i="1"/>
  <c r="R26" i="1"/>
  <c r="P26" i="1"/>
  <c r="O26" i="1"/>
  <c r="M26" i="1"/>
  <c r="L26" i="1"/>
  <c r="J26" i="1"/>
  <c r="I26" i="1"/>
  <c r="H26" i="1"/>
  <c r="G26" i="1"/>
  <c r="F26" i="1"/>
  <c r="AK26" i="1" s="1"/>
  <c r="E26" i="1"/>
  <c r="D26" i="1"/>
  <c r="B26" i="1"/>
  <c r="AV67" i="1"/>
  <c r="AU67" i="1"/>
  <c r="AT67" i="1"/>
  <c r="AS67" i="1"/>
  <c r="AR67" i="1"/>
  <c r="AQ67" i="1"/>
  <c r="AP67" i="1"/>
  <c r="AO67" i="1"/>
  <c r="AN67" i="1"/>
  <c r="AM67" i="1"/>
  <c r="AI67" i="1"/>
  <c r="AH67" i="1"/>
  <c r="AG67" i="1"/>
  <c r="Y67" i="1"/>
  <c r="T67" i="1"/>
  <c r="R67" i="1"/>
  <c r="P67" i="1"/>
  <c r="O67" i="1"/>
  <c r="M67" i="1"/>
  <c r="L67" i="1"/>
  <c r="J67" i="1"/>
  <c r="I67" i="1"/>
  <c r="H67" i="1"/>
  <c r="G67" i="1"/>
  <c r="F67" i="1"/>
  <c r="AL67" i="1" s="1"/>
  <c r="E67" i="1"/>
  <c r="D67" i="1"/>
  <c r="B67" i="1"/>
  <c r="AV66" i="1"/>
  <c r="AU66" i="1"/>
  <c r="AT66" i="1"/>
  <c r="AS66" i="1"/>
  <c r="AR66" i="1"/>
  <c r="AQ66" i="1"/>
  <c r="AP66" i="1"/>
  <c r="AO66" i="1"/>
  <c r="AN66" i="1"/>
  <c r="AM66" i="1"/>
  <c r="AI66" i="1"/>
  <c r="AH66" i="1"/>
  <c r="AG66" i="1"/>
  <c r="Y66" i="1"/>
  <c r="T66" i="1"/>
  <c r="R66" i="1"/>
  <c r="P66" i="1"/>
  <c r="O66" i="1"/>
  <c r="M66" i="1"/>
  <c r="L66" i="1"/>
  <c r="J66" i="1"/>
  <c r="I66" i="1"/>
  <c r="H66" i="1"/>
  <c r="G66" i="1"/>
  <c r="F66" i="1"/>
  <c r="AL66" i="1" s="1"/>
  <c r="E66" i="1"/>
  <c r="D66" i="1"/>
  <c r="B66" i="1"/>
  <c r="AV64" i="1"/>
  <c r="AU64" i="1"/>
  <c r="AT64" i="1"/>
  <c r="AS64" i="1"/>
  <c r="AR64" i="1"/>
  <c r="AQ64" i="1"/>
  <c r="AP64" i="1"/>
  <c r="AO64" i="1"/>
  <c r="AN64" i="1"/>
  <c r="AM64" i="1"/>
  <c r="AI64" i="1"/>
  <c r="AH64" i="1"/>
  <c r="AG64" i="1"/>
  <c r="Y64" i="1"/>
  <c r="T64" i="1"/>
  <c r="R64" i="1"/>
  <c r="P64" i="1"/>
  <c r="O64" i="1"/>
  <c r="M64" i="1"/>
  <c r="L64" i="1"/>
  <c r="J64" i="1"/>
  <c r="I64" i="1"/>
  <c r="H64" i="1"/>
  <c r="G64" i="1"/>
  <c r="F64" i="1"/>
  <c r="U64" i="1" s="1"/>
  <c r="E64" i="1"/>
  <c r="D64" i="1"/>
  <c r="B64" i="1"/>
  <c r="AV65" i="1"/>
  <c r="AU65" i="1"/>
  <c r="AT65" i="1"/>
  <c r="AS65" i="1"/>
  <c r="AR65" i="1"/>
  <c r="AQ65" i="1"/>
  <c r="AP65" i="1"/>
  <c r="AO65" i="1"/>
  <c r="AN65" i="1"/>
  <c r="AM65" i="1"/>
  <c r="AI65" i="1"/>
  <c r="AH65" i="1"/>
  <c r="AG65" i="1"/>
  <c r="Y65" i="1"/>
  <c r="T65" i="1"/>
  <c r="R65" i="1"/>
  <c r="P65" i="1"/>
  <c r="O65" i="1"/>
  <c r="M65" i="1"/>
  <c r="L65" i="1"/>
  <c r="J65" i="1"/>
  <c r="I65" i="1"/>
  <c r="H65" i="1"/>
  <c r="G65" i="1"/>
  <c r="F65" i="1"/>
  <c r="X65" i="1" s="1"/>
  <c r="E65" i="1"/>
  <c r="D65" i="1"/>
  <c r="B65" i="1"/>
  <c r="AV62" i="1"/>
  <c r="AU62" i="1"/>
  <c r="AT62" i="1"/>
  <c r="AS62" i="1"/>
  <c r="AR62" i="1"/>
  <c r="AQ62" i="1"/>
  <c r="AP62" i="1"/>
  <c r="AO62" i="1"/>
  <c r="AN62" i="1"/>
  <c r="AM62" i="1"/>
  <c r="AI62" i="1"/>
  <c r="AH62" i="1"/>
  <c r="AG62" i="1"/>
  <c r="Y62" i="1"/>
  <c r="T62" i="1"/>
  <c r="R62" i="1"/>
  <c r="P62" i="1"/>
  <c r="O62" i="1"/>
  <c r="M62" i="1"/>
  <c r="L62" i="1"/>
  <c r="J62" i="1"/>
  <c r="I62" i="1"/>
  <c r="H62" i="1"/>
  <c r="G62" i="1"/>
  <c r="F62" i="1"/>
  <c r="AL62" i="1" s="1"/>
  <c r="E62" i="1"/>
  <c r="D62" i="1"/>
  <c r="B62" i="1"/>
  <c r="AV61" i="1"/>
  <c r="AU61" i="1"/>
  <c r="AT61" i="1"/>
  <c r="AS61" i="1"/>
  <c r="AR61" i="1"/>
  <c r="AQ61" i="1"/>
  <c r="AP61" i="1"/>
  <c r="AO61" i="1"/>
  <c r="AN61" i="1"/>
  <c r="AM61" i="1"/>
  <c r="AI61" i="1"/>
  <c r="AH61" i="1"/>
  <c r="AG61" i="1"/>
  <c r="Y61" i="1"/>
  <c r="T61" i="1"/>
  <c r="R61" i="1"/>
  <c r="P61" i="1"/>
  <c r="O61" i="1"/>
  <c r="M61" i="1"/>
  <c r="L61" i="1"/>
  <c r="J61" i="1"/>
  <c r="I61" i="1"/>
  <c r="H61" i="1"/>
  <c r="G61" i="1"/>
  <c r="F61" i="1"/>
  <c r="AJ61" i="1" s="1"/>
  <c r="E61" i="1"/>
  <c r="D61" i="1"/>
  <c r="B61" i="1"/>
  <c r="AV60" i="1"/>
  <c r="AU60" i="1"/>
  <c r="AT60" i="1"/>
  <c r="AS60" i="1"/>
  <c r="AR60" i="1"/>
  <c r="AQ60" i="1"/>
  <c r="AP60" i="1"/>
  <c r="AO60" i="1"/>
  <c r="AN60" i="1"/>
  <c r="AM60" i="1"/>
  <c r="AI60" i="1"/>
  <c r="AH60" i="1"/>
  <c r="AG60" i="1"/>
  <c r="Y60" i="1"/>
  <c r="T60" i="1"/>
  <c r="R60" i="1"/>
  <c r="P60" i="1"/>
  <c r="O60" i="1"/>
  <c r="M60" i="1"/>
  <c r="L60" i="1"/>
  <c r="J60" i="1"/>
  <c r="I60" i="1"/>
  <c r="H60" i="1"/>
  <c r="G60" i="1"/>
  <c r="B60" i="1" s="1"/>
  <c r="F60" i="1"/>
  <c r="AK60" i="1" s="1"/>
  <c r="E60" i="1"/>
  <c r="D60" i="1"/>
  <c r="AV81" i="1"/>
  <c r="AU81" i="1"/>
  <c r="AT81" i="1"/>
  <c r="AS81" i="1"/>
  <c r="AR81" i="1"/>
  <c r="AQ81" i="1"/>
  <c r="AP81" i="1"/>
  <c r="AO81" i="1"/>
  <c r="AN81" i="1"/>
  <c r="AM81" i="1"/>
  <c r="AI81" i="1"/>
  <c r="AH81" i="1"/>
  <c r="AG81" i="1"/>
  <c r="Y81" i="1"/>
  <c r="T81" i="1"/>
  <c r="R81" i="1"/>
  <c r="P81" i="1"/>
  <c r="O81" i="1"/>
  <c r="M81" i="1"/>
  <c r="L81" i="1"/>
  <c r="J81" i="1"/>
  <c r="I81" i="1"/>
  <c r="H81" i="1"/>
  <c r="G81" i="1"/>
  <c r="B81" i="1" s="1"/>
  <c r="F81" i="1"/>
  <c r="AK81" i="1" s="1"/>
  <c r="E81" i="1"/>
  <c r="D81" i="1"/>
  <c r="AV79" i="1"/>
  <c r="AU79" i="1"/>
  <c r="AT79" i="1"/>
  <c r="AS79" i="1"/>
  <c r="AR79" i="1"/>
  <c r="AQ79" i="1"/>
  <c r="AP79" i="1"/>
  <c r="AO79" i="1"/>
  <c r="AN79" i="1"/>
  <c r="AM79" i="1"/>
  <c r="AI79" i="1"/>
  <c r="AH79" i="1"/>
  <c r="AG79" i="1"/>
  <c r="Y79" i="1"/>
  <c r="T79" i="1"/>
  <c r="R79" i="1"/>
  <c r="P79" i="1"/>
  <c r="O79" i="1"/>
  <c r="M79" i="1"/>
  <c r="L79" i="1"/>
  <c r="J79" i="1"/>
  <c r="I79" i="1"/>
  <c r="H79" i="1"/>
  <c r="G79" i="1"/>
  <c r="B79" i="1" s="1"/>
  <c r="F79" i="1"/>
  <c r="AK79" i="1" s="1"/>
  <c r="E79" i="1"/>
  <c r="D79" i="1"/>
  <c r="AV46" i="1"/>
  <c r="AU46" i="1"/>
  <c r="AT46" i="1"/>
  <c r="AS46" i="1"/>
  <c r="AR46" i="1"/>
  <c r="AQ46" i="1"/>
  <c r="AP46" i="1"/>
  <c r="AO46" i="1"/>
  <c r="AN46" i="1"/>
  <c r="AM46" i="1"/>
  <c r="AI46" i="1"/>
  <c r="AH46" i="1"/>
  <c r="AG46" i="1"/>
  <c r="Y46" i="1"/>
  <c r="T46" i="1"/>
  <c r="R46" i="1"/>
  <c r="P46" i="1"/>
  <c r="O46" i="1"/>
  <c r="M46" i="1"/>
  <c r="L46" i="1"/>
  <c r="J46" i="1"/>
  <c r="I46" i="1"/>
  <c r="H46" i="1"/>
  <c r="G46" i="1"/>
  <c r="B46" i="1" s="1"/>
  <c r="F46" i="1"/>
  <c r="E46" i="1"/>
  <c r="D46" i="1"/>
  <c r="AV51" i="1"/>
  <c r="AU51" i="1"/>
  <c r="AT51" i="1"/>
  <c r="AS51" i="1"/>
  <c r="AR51" i="1"/>
  <c r="AQ51" i="1"/>
  <c r="AP51" i="1"/>
  <c r="AO51" i="1"/>
  <c r="AN51" i="1"/>
  <c r="AM51" i="1"/>
  <c r="AI51" i="1"/>
  <c r="AH51" i="1"/>
  <c r="AG51" i="1"/>
  <c r="Y51" i="1"/>
  <c r="T51" i="1"/>
  <c r="R51" i="1"/>
  <c r="P51" i="1"/>
  <c r="O51" i="1"/>
  <c r="M51" i="1"/>
  <c r="L51" i="1"/>
  <c r="J51" i="1"/>
  <c r="I51" i="1"/>
  <c r="H51" i="1"/>
  <c r="G51" i="1"/>
  <c r="B51" i="1" s="1"/>
  <c r="F51" i="1"/>
  <c r="AJ51" i="1" s="1"/>
  <c r="E51" i="1"/>
  <c r="D51" i="1"/>
  <c r="AV25" i="1"/>
  <c r="AU25" i="1"/>
  <c r="AT25" i="1"/>
  <c r="AS25" i="1"/>
  <c r="AR25" i="1"/>
  <c r="AQ25" i="1"/>
  <c r="AP25" i="1"/>
  <c r="AO25" i="1"/>
  <c r="AN25" i="1"/>
  <c r="AM25" i="1"/>
  <c r="AI25" i="1"/>
  <c r="AH25" i="1"/>
  <c r="AG25" i="1"/>
  <c r="Y25" i="1"/>
  <c r="T25" i="1"/>
  <c r="R25" i="1"/>
  <c r="P25" i="1"/>
  <c r="O25" i="1"/>
  <c r="M25" i="1"/>
  <c r="L25" i="1"/>
  <c r="J25" i="1"/>
  <c r="I25" i="1"/>
  <c r="H25" i="1"/>
  <c r="G25" i="1"/>
  <c r="B25" i="1" s="1"/>
  <c r="F25" i="1"/>
  <c r="AL25" i="1" s="1"/>
  <c r="E25" i="1"/>
  <c r="D25" i="1"/>
  <c r="AV24" i="1"/>
  <c r="AU24" i="1"/>
  <c r="AT24" i="1"/>
  <c r="AS24" i="1"/>
  <c r="AR24" i="1"/>
  <c r="AQ24" i="1"/>
  <c r="AP24" i="1"/>
  <c r="AO24" i="1"/>
  <c r="AN24" i="1"/>
  <c r="AM24" i="1"/>
  <c r="AI24" i="1"/>
  <c r="AH24" i="1"/>
  <c r="AG24" i="1"/>
  <c r="Y24" i="1"/>
  <c r="T24" i="1"/>
  <c r="R24" i="1"/>
  <c r="P24" i="1"/>
  <c r="O24" i="1"/>
  <c r="M24" i="1"/>
  <c r="L24" i="1"/>
  <c r="J24" i="1"/>
  <c r="I24" i="1"/>
  <c r="H24" i="1"/>
  <c r="G24" i="1"/>
  <c r="B24" i="1" s="1"/>
  <c r="F24" i="1"/>
  <c r="U24" i="1" s="1"/>
  <c r="E24" i="1"/>
  <c r="D24" i="1"/>
  <c r="AV45" i="1"/>
  <c r="AU45" i="1"/>
  <c r="AT45" i="1"/>
  <c r="AS45" i="1"/>
  <c r="AR45" i="1"/>
  <c r="AQ45" i="1"/>
  <c r="AP45" i="1"/>
  <c r="AO45" i="1"/>
  <c r="AN45" i="1"/>
  <c r="AM45" i="1"/>
  <c r="AI45" i="1"/>
  <c r="AH45" i="1"/>
  <c r="AG45" i="1"/>
  <c r="Y45" i="1"/>
  <c r="T45" i="1"/>
  <c r="R45" i="1"/>
  <c r="P45" i="1"/>
  <c r="O45" i="1"/>
  <c r="M45" i="1"/>
  <c r="L45" i="1"/>
  <c r="J45" i="1"/>
  <c r="I45" i="1"/>
  <c r="H45" i="1"/>
  <c r="G45" i="1"/>
  <c r="B45" i="1" s="1"/>
  <c r="F45" i="1"/>
  <c r="AK45" i="1" s="1"/>
  <c r="E45" i="1"/>
  <c r="D45" i="1"/>
  <c r="AV63" i="1"/>
  <c r="AU63" i="1"/>
  <c r="AT63" i="1"/>
  <c r="AS63" i="1"/>
  <c r="AR63" i="1"/>
  <c r="AQ63" i="1"/>
  <c r="AP63" i="1"/>
  <c r="AO63" i="1"/>
  <c r="AN63" i="1"/>
  <c r="AM63" i="1"/>
  <c r="AI63" i="1"/>
  <c r="AH63" i="1"/>
  <c r="AG63" i="1"/>
  <c r="Y63" i="1"/>
  <c r="T63" i="1"/>
  <c r="R63" i="1"/>
  <c r="P63" i="1"/>
  <c r="O63" i="1"/>
  <c r="M63" i="1"/>
  <c r="L63" i="1"/>
  <c r="J63" i="1"/>
  <c r="I63" i="1"/>
  <c r="H63" i="1"/>
  <c r="G63" i="1"/>
  <c r="F63" i="1"/>
  <c r="AK63" i="1" s="1"/>
  <c r="E63" i="1"/>
  <c r="D63" i="1"/>
  <c r="B63" i="1"/>
  <c r="AV59" i="1"/>
  <c r="AU59" i="1"/>
  <c r="AT59" i="1"/>
  <c r="AS59" i="1"/>
  <c r="AR59" i="1"/>
  <c r="AQ59" i="1"/>
  <c r="AP59" i="1"/>
  <c r="AO59" i="1"/>
  <c r="AN59" i="1"/>
  <c r="AM59" i="1"/>
  <c r="AI59" i="1"/>
  <c r="AH59" i="1"/>
  <c r="AG59" i="1"/>
  <c r="Y59" i="1"/>
  <c r="T59" i="1"/>
  <c r="R59" i="1"/>
  <c r="P59" i="1"/>
  <c r="O59" i="1"/>
  <c r="M59" i="1"/>
  <c r="L59" i="1"/>
  <c r="J59" i="1"/>
  <c r="I59" i="1"/>
  <c r="H59" i="1"/>
  <c r="G59" i="1"/>
  <c r="F59" i="1"/>
  <c r="U59" i="1" s="1"/>
  <c r="E59" i="1"/>
  <c r="D59" i="1"/>
  <c r="B59" i="1"/>
  <c r="AV58" i="1"/>
  <c r="AU58" i="1"/>
  <c r="AT58" i="1"/>
  <c r="AS58" i="1"/>
  <c r="AR58" i="1"/>
  <c r="AQ58" i="1"/>
  <c r="AP58" i="1"/>
  <c r="AO58" i="1"/>
  <c r="AN58" i="1"/>
  <c r="AM58" i="1"/>
  <c r="AI58" i="1"/>
  <c r="AH58" i="1"/>
  <c r="AG58" i="1"/>
  <c r="Y58" i="1"/>
  <c r="T58" i="1"/>
  <c r="R58" i="1"/>
  <c r="P58" i="1"/>
  <c r="O58" i="1"/>
  <c r="M58" i="1"/>
  <c r="L58" i="1"/>
  <c r="J58" i="1"/>
  <c r="I58" i="1"/>
  <c r="H58" i="1"/>
  <c r="G58" i="1"/>
  <c r="B58" i="1" s="1"/>
  <c r="F58" i="1"/>
  <c r="AK58" i="1" s="1"/>
  <c r="E58" i="1"/>
  <c r="D58" i="1"/>
  <c r="AV57" i="1"/>
  <c r="AU57" i="1"/>
  <c r="AT57" i="1"/>
  <c r="AS57" i="1"/>
  <c r="AR57" i="1"/>
  <c r="AQ57" i="1"/>
  <c r="AP57" i="1"/>
  <c r="AO57" i="1"/>
  <c r="AN57" i="1"/>
  <c r="AM57" i="1"/>
  <c r="AI57" i="1"/>
  <c r="AH57" i="1"/>
  <c r="AG57" i="1"/>
  <c r="Y57" i="1"/>
  <c r="T57" i="1"/>
  <c r="R57" i="1"/>
  <c r="P57" i="1"/>
  <c r="O57" i="1"/>
  <c r="M57" i="1"/>
  <c r="L57" i="1"/>
  <c r="J57" i="1"/>
  <c r="I57" i="1"/>
  <c r="H57" i="1"/>
  <c r="G57" i="1"/>
  <c r="B57" i="1" s="1"/>
  <c r="F57" i="1"/>
  <c r="E57" i="1"/>
  <c r="D57" i="1"/>
  <c r="AV44" i="1"/>
  <c r="AU44" i="1"/>
  <c r="AT44" i="1"/>
  <c r="AS44" i="1"/>
  <c r="AR44" i="1"/>
  <c r="AQ44" i="1"/>
  <c r="AP44" i="1"/>
  <c r="AO44" i="1"/>
  <c r="AN44" i="1"/>
  <c r="AM44" i="1"/>
  <c r="AI44" i="1"/>
  <c r="AH44" i="1"/>
  <c r="AG44" i="1"/>
  <c r="Y44" i="1"/>
  <c r="T44" i="1"/>
  <c r="R44" i="1"/>
  <c r="P44" i="1"/>
  <c r="O44" i="1"/>
  <c r="M44" i="1"/>
  <c r="L44" i="1"/>
  <c r="J44" i="1"/>
  <c r="I44" i="1"/>
  <c r="H44" i="1"/>
  <c r="G44" i="1"/>
  <c r="B44" i="1" s="1"/>
  <c r="F44" i="1"/>
  <c r="AK44" i="1" s="1"/>
  <c r="E44" i="1"/>
  <c r="D44" i="1"/>
  <c r="AV23" i="1"/>
  <c r="AU23" i="1"/>
  <c r="AT23" i="1"/>
  <c r="AS23" i="1"/>
  <c r="AR23" i="1"/>
  <c r="AQ23" i="1"/>
  <c r="AP23" i="1"/>
  <c r="AO23" i="1"/>
  <c r="AN23" i="1"/>
  <c r="AM23" i="1"/>
  <c r="AI23" i="1"/>
  <c r="AH23" i="1"/>
  <c r="AG23" i="1"/>
  <c r="Y23" i="1"/>
  <c r="T23" i="1"/>
  <c r="R23" i="1"/>
  <c r="P23" i="1"/>
  <c r="O23" i="1"/>
  <c r="M23" i="1"/>
  <c r="L23" i="1"/>
  <c r="J23" i="1"/>
  <c r="I23" i="1"/>
  <c r="H23" i="1"/>
  <c r="G23" i="1"/>
  <c r="B23" i="1" s="1"/>
  <c r="F23" i="1"/>
  <c r="AK23" i="1" s="1"/>
  <c r="E23" i="1"/>
  <c r="D23" i="1"/>
  <c r="AV21" i="1"/>
  <c r="AU21" i="1"/>
  <c r="AT21" i="1"/>
  <c r="AS21" i="1"/>
  <c r="AR21" i="1"/>
  <c r="AQ21" i="1"/>
  <c r="AP21" i="1"/>
  <c r="AO21" i="1"/>
  <c r="AN21" i="1"/>
  <c r="AM21" i="1"/>
  <c r="AI21" i="1"/>
  <c r="AH21" i="1"/>
  <c r="AG21" i="1"/>
  <c r="Y21" i="1"/>
  <c r="T21" i="1"/>
  <c r="R21" i="1"/>
  <c r="P21" i="1"/>
  <c r="O21" i="1"/>
  <c r="M21" i="1"/>
  <c r="L21" i="1"/>
  <c r="J21" i="1"/>
  <c r="I21" i="1"/>
  <c r="H21" i="1"/>
  <c r="G21" i="1"/>
  <c r="B21" i="1" s="1"/>
  <c r="F21" i="1"/>
  <c r="AK21" i="1" s="1"/>
  <c r="E21" i="1"/>
  <c r="D21" i="1"/>
  <c r="AV18" i="1"/>
  <c r="AU18" i="1"/>
  <c r="AT18" i="1"/>
  <c r="AS18" i="1"/>
  <c r="AR18" i="1"/>
  <c r="AQ18" i="1"/>
  <c r="AP18" i="1"/>
  <c r="AO18" i="1"/>
  <c r="AN18" i="1"/>
  <c r="AM18" i="1"/>
  <c r="AI18" i="1"/>
  <c r="AH18" i="1"/>
  <c r="AG18" i="1"/>
  <c r="Y18" i="1"/>
  <c r="T18" i="1"/>
  <c r="R18" i="1"/>
  <c r="P18" i="1"/>
  <c r="O18" i="1"/>
  <c r="M18" i="1"/>
  <c r="L18" i="1"/>
  <c r="J18" i="1"/>
  <c r="I18" i="1"/>
  <c r="H18" i="1"/>
  <c r="G18" i="1"/>
  <c r="B18" i="1" s="1"/>
  <c r="F18" i="1"/>
  <c r="Q18" i="1" s="1"/>
  <c r="E18" i="1"/>
  <c r="D18" i="1"/>
  <c r="AV43" i="1"/>
  <c r="AU43" i="1"/>
  <c r="AT43" i="1"/>
  <c r="AS43" i="1"/>
  <c r="AR43" i="1"/>
  <c r="AQ43" i="1"/>
  <c r="AP43" i="1"/>
  <c r="AO43" i="1"/>
  <c r="AN43" i="1"/>
  <c r="AM43" i="1"/>
  <c r="AI43" i="1"/>
  <c r="AH43" i="1"/>
  <c r="AG43" i="1"/>
  <c r="Y43" i="1"/>
  <c r="T43" i="1"/>
  <c r="R43" i="1"/>
  <c r="P43" i="1"/>
  <c r="O43" i="1"/>
  <c r="M43" i="1"/>
  <c r="L43" i="1"/>
  <c r="J43" i="1"/>
  <c r="I43" i="1"/>
  <c r="H43" i="1"/>
  <c r="G43" i="1"/>
  <c r="B43" i="1" s="1"/>
  <c r="F43" i="1"/>
  <c r="AK43" i="1" s="1"/>
  <c r="E43" i="1"/>
  <c r="D43" i="1"/>
  <c r="AV42" i="1"/>
  <c r="AU42" i="1"/>
  <c r="AT42" i="1"/>
  <c r="AS42" i="1"/>
  <c r="AR42" i="1"/>
  <c r="AQ42" i="1"/>
  <c r="AP42" i="1"/>
  <c r="AO42" i="1"/>
  <c r="AN42" i="1"/>
  <c r="AM42" i="1"/>
  <c r="AI42" i="1"/>
  <c r="AH42" i="1"/>
  <c r="AG42" i="1"/>
  <c r="Y42" i="1"/>
  <c r="T42" i="1"/>
  <c r="R42" i="1"/>
  <c r="P42" i="1"/>
  <c r="O42" i="1"/>
  <c r="M42" i="1"/>
  <c r="L42" i="1"/>
  <c r="J42" i="1"/>
  <c r="I42" i="1"/>
  <c r="H42" i="1"/>
  <c r="G42" i="1"/>
  <c r="F42" i="1"/>
  <c r="U42" i="1" s="1"/>
  <c r="E42" i="1"/>
  <c r="D42" i="1"/>
  <c r="B42" i="1"/>
  <c r="AV16" i="1"/>
  <c r="AU16" i="1"/>
  <c r="AT16" i="1"/>
  <c r="AS16" i="1"/>
  <c r="AR16" i="1"/>
  <c r="AQ16" i="1"/>
  <c r="AP16" i="1"/>
  <c r="AO16" i="1"/>
  <c r="AN16" i="1"/>
  <c r="AM16" i="1"/>
  <c r="AI16" i="1"/>
  <c r="AH16" i="1"/>
  <c r="AG16" i="1"/>
  <c r="Y16" i="1"/>
  <c r="T16" i="1"/>
  <c r="R16" i="1"/>
  <c r="P16" i="1"/>
  <c r="O16" i="1"/>
  <c r="M16" i="1"/>
  <c r="L16" i="1"/>
  <c r="J16" i="1"/>
  <c r="I16" i="1"/>
  <c r="H16" i="1"/>
  <c r="G16" i="1"/>
  <c r="B16" i="1" s="1"/>
  <c r="F16" i="1"/>
  <c r="E16" i="1"/>
  <c r="D16" i="1"/>
  <c r="AV15" i="1"/>
  <c r="AU15" i="1"/>
  <c r="AT15" i="1"/>
  <c r="AS15" i="1"/>
  <c r="AR15" i="1"/>
  <c r="AQ15" i="1"/>
  <c r="AP15" i="1"/>
  <c r="AO15" i="1"/>
  <c r="AN15" i="1"/>
  <c r="AM15" i="1"/>
  <c r="AI15" i="1"/>
  <c r="AH15" i="1"/>
  <c r="AG15" i="1"/>
  <c r="Y15" i="1"/>
  <c r="T15" i="1"/>
  <c r="R15" i="1"/>
  <c r="P15" i="1"/>
  <c r="O15" i="1"/>
  <c r="M15" i="1"/>
  <c r="L15" i="1"/>
  <c r="J15" i="1"/>
  <c r="I15" i="1"/>
  <c r="H15" i="1"/>
  <c r="G15" i="1"/>
  <c r="B15" i="1" s="1"/>
  <c r="F15" i="1"/>
  <c r="AK15" i="1" s="1"/>
  <c r="E15" i="1"/>
  <c r="D15" i="1"/>
  <c r="AV40" i="1"/>
  <c r="AU40" i="1"/>
  <c r="AT40" i="1"/>
  <c r="AS40" i="1"/>
  <c r="AR40" i="1"/>
  <c r="AQ40" i="1"/>
  <c r="AP40" i="1"/>
  <c r="AO40" i="1"/>
  <c r="AN40" i="1"/>
  <c r="AM40" i="1"/>
  <c r="AI40" i="1"/>
  <c r="AH40" i="1"/>
  <c r="AG40" i="1"/>
  <c r="Y40" i="1"/>
  <c r="T40" i="1"/>
  <c r="R40" i="1"/>
  <c r="P40" i="1"/>
  <c r="O40" i="1"/>
  <c r="M40" i="1"/>
  <c r="L40" i="1"/>
  <c r="J40" i="1"/>
  <c r="I40" i="1"/>
  <c r="H40" i="1"/>
  <c r="G40" i="1"/>
  <c r="B40" i="1" s="1"/>
  <c r="F40" i="1"/>
  <c r="E40" i="1"/>
  <c r="D40" i="1"/>
  <c r="AV56" i="1"/>
  <c r="AU56" i="1"/>
  <c r="AT56" i="1"/>
  <c r="AS56" i="1"/>
  <c r="AR56" i="1"/>
  <c r="AQ56" i="1"/>
  <c r="AP56" i="1"/>
  <c r="AO56" i="1"/>
  <c r="AN56" i="1"/>
  <c r="AM56" i="1"/>
  <c r="AI56" i="1"/>
  <c r="AH56" i="1"/>
  <c r="AG56" i="1"/>
  <c r="Y56" i="1"/>
  <c r="T56" i="1"/>
  <c r="R56" i="1"/>
  <c r="P56" i="1"/>
  <c r="O56" i="1"/>
  <c r="M56" i="1"/>
  <c r="L56" i="1"/>
  <c r="J56" i="1"/>
  <c r="I56" i="1"/>
  <c r="H56" i="1"/>
  <c r="G56" i="1"/>
  <c r="B56" i="1" s="1"/>
  <c r="F56" i="1"/>
  <c r="E56" i="1"/>
  <c r="D56" i="1"/>
  <c r="AV38" i="1"/>
  <c r="AU38" i="1"/>
  <c r="AT38" i="1"/>
  <c r="AS38" i="1"/>
  <c r="AR38" i="1"/>
  <c r="AQ38" i="1"/>
  <c r="AP38" i="1"/>
  <c r="AO38" i="1"/>
  <c r="AN38" i="1"/>
  <c r="AM38" i="1"/>
  <c r="AI38" i="1"/>
  <c r="AH38" i="1"/>
  <c r="AG38" i="1"/>
  <c r="Y38" i="1"/>
  <c r="T38" i="1"/>
  <c r="R38" i="1"/>
  <c r="P38" i="1"/>
  <c r="O38" i="1"/>
  <c r="M38" i="1"/>
  <c r="L38" i="1"/>
  <c r="J38" i="1"/>
  <c r="I38" i="1"/>
  <c r="H38" i="1"/>
  <c r="G38" i="1"/>
  <c r="B38" i="1" s="1"/>
  <c r="F38" i="1"/>
  <c r="AK38" i="1" s="1"/>
  <c r="E38" i="1"/>
  <c r="D38" i="1"/>
  <c r="AV55" i="1"/>
  <c r="AU55" i="1"/>
  <c r="AT55" i="1"/>
  <c r="AS55" i="1"/>
  <c r="AR55" i="1"/>
  <c r="AQ55" i="1"/>
  <c r="AP55" i="1"/>
  <c r="AO55" i="1"/>
  <c r="AN55" i="1"/>
  <c r="AM55" i="1"/>
  <c r="AI55" i="1"/>
  <c r="AH55" i="1"/>
  <c r="AG55" i="1"/>
  <c r="Y55" i="1"/>
  <c r="T55" i="1"/>
  <c r="R55" i="1"/>
  <c r="P55" i="1"/>
  <c r="O55" i="1"/>
  <c r="M55" i="1"/>
  <c r="L55" i="1"/>
  <c r="J55" i="1"/>
  <c r="I55" i="1"/>
  <c r="H55" i="1"/>
  <c r="G55" i="1"/>
  <c r="F55" i="1"/>
  <c r="AK55" i="1" s="1"/>
  <c r="E55" i="1"/>
  <c r="D55" i="1"/>
  <c r="B55" i="1"/>
  <c r="AV36" i="1"/>
  <c r="AU36" i="1"/>
  <c r="AT36" i="1"/>
  <c r="AS36" i="1"/>
  <c r="AR36" i="1"/>
  <c r="AQ36" i="1"/>
  <c r="AP36" i="1"/>
  <c r="AO36" i="1"/>
  <c r="AN36" i="1"/>
  <c r="AM36" i="1"/>
  <c r="AI36" i="1"/>
  <c r="AH36" i="1"/>
  <c r="AG36" i="1"/>
  <c r="Y36" i="1"/>
  <c r="T36" i="1"/>
  <c r="R36" i="1"/>
  <c r="P36" i="1"/>
  <c r="O36" i="1"/>
  <c r="M36" i="1"/>
  <c r="L36" i="1"/>
  <c r="J36" i="1"/>
  <c r="I36" i="1"/>
  <c r="H36" i="1"/>
  <c r="G36" i="1"/>
  <c r="B36" i="1" s="1"/>
  <c r="F36" i="1"/>
  <c r="AL36" i="1" s="1"/>
  <c r="E36" i="1"/>
  <c r="D36" i="1"/>
  <c r="AV41" i="1"/>
  <c r="AU41" i="1"/>
  <c r="AT41" i="1"/>
  <c r="AS41" i="1"/>
  <c r="AR41" i="1"/>
  <c r="AQ41" i="1"/>
  <c r="AP41" i="1"/>
  <c r="AO41" i="1"/>
  <c r="AN41" i="1"/>
  <c r="AM41" i="1"/>
  <c r="AI41" i="1"/>
  <c r="AH41" i="1"/>
  <c r="AG41" i="1"/>
  <c r="Y41" i="1"/>
  <c r="T41" i="1"/>
  <c r="R41" i="1"/>
  <c r="P41" i="1"/>
  <c r="O41" i="1"/>
  <c r="M41" i="1"/>
  <c r="L41" i="1"/>
  <c r="J41" i="1"/>
  <c r="I41" i="1"/>
  <c r="H41" i="1"/>
  <c r="G41" i="1"/>
  <c r="B41" i="1" s="1"/>
  <c r="F41" i="1"/>
  <c r="AK41" i="1" s="1"/>
  <c r="E41" i="1"/>
  <c r="D41" i="1"/>
  <c r="AV13" i="1"/>
  <c r="AU13" i="1"/>
  <c r="AT13" i="1"/>
  <c r="AS13" i="1"/>
  <c r="AR13" i="1"/>
  <c r="AQ13" i="1"/>
  <c r="AP13" i="1"/>
  <c r="AO13" i="1"/>
  <c r="AN13" i="1"/>
  <c r="AM13" i="1"/>
  <c r="AI13" i="1"/>
  <c r="AH13" i="1"/>
  <c r="AG13" i="1"/>
  <c r="Y13" i="1"/>
  <c r="T13" i="1"/>
  <c r="R13" i="1"/>
  <c r="P13" i="1"/>
  <c r="O13" i="1"/>
  <c r="M13" i="1"/>
  <c r="L13" i="1"/>
  <c r="J13" i="1"/>
  <c r="I13" i="1"/>
  <c r="H13" i="1"/>
  <c r="G13" i="1"/>
  <c r="B13" i="1" s="1"/>
  <c r="F13" i="1"/>
  <c r="AK13" i="1" s="1"/>
  <c r="E13" i="1"/>
  <c r="D13" i="1"/>
  <c r="AV11" i="1"/>
  <c r="AU11" i="1"/>
  <c r="AT11" i="1"/>
  <c r="AS11" i="1"/>
  <c r="AR11" i="1"/>
  <c r="AQ11" i="1"/>
  <c r="AP11" i="1"/>
  <c r="AO11" i="1"/>
  <c r="AN11" i="1"/>
  <c r="AM11" i="1"/>
  <c r="AI11" i="1"/>
  <c r="AH11" i="1"/>
  <c r="AG11" i="1"/>
  <c r="Y11" i="1"/>
  <c r="T11" i="1"/>
  <c r="R11" i="1"/>
  <c r="P11" i="1"/>
  <c r="O11" i="1"/>
  <c r="M11" i="1"/>
  <c r="L11" i="1"/>
  <c r="J11" i="1"/>
  <c r="I11" i="1"/>
  <c r="H11" i="1"/>
  <c r="G11" i="1"/>
  <c r="B11" i="1" s="1"/>
  <c r="F11" i="1"/>
  <c r="AK11" i="1" s="1"/>
  <c r="E11" i="1"/>
  <c r="D11" i="1"/>
  <c r="AV39" i="1"/>
  <c r="AU39" i="1"/>
  <c r="AT39" i="1"/>
  <c r="AS39" i="1"/>
  <c r="AR39" i="1"/>
  <c r="AQ39" i="1"/>
  <c r="AP39" i="1"/>
  <c r="AO39" i="1"/>
  <c r="AN39" i="1"/>
  <c r="AM39" i="1"/>
  <c r="AI39" i="1"/>
  <c r="AH39" i="1"/>
  <c r="AG39" i="1"/>
  <c r="Y39" i="1"/>
  <c r="T39" i="1"/>
  <c r="R39" i="1"/>
  <c r="P39" i="1"/>
  <c r="O39" i="1"/>
  <c r="M39" i="1"/>
  <c r="L39" i="1"/>
  <c r="J39" i="1"/>
  <c r="I39" i="1"/>
  <c r="H39" i="1"/>
  <c r="G39" i="1"/>
  <c r="B39" i="1" s="1"/>
  <c r="F39" i="1"/>
  <c r="E39" i="1"/>
  <c r="D39" i="1"/>
  <c r="AV74" i="1"/>
  <c r="AU74" i="1"/>
  <c r="AT74" i="1"/>
  <c r="AS74" i="1"/>
  <c r="AR74" i="1"/>
  <c r="AQ74" i="1"/>
  <c r="AP74" i="1"/>
  <c r="AO74" i="1"/>
  <c r="AN74" i="1"/>
  <c r="AM74" i="1"/>
  <c r="AI74" i="1"/>
  <c r="AH74" i="1"/>
  <c r="AG74" i="1"/>
  <c r="Y74" i="1"/>
  <c r="T74" i="1"/>
  <c r="R74" i="1"/>
  <c r="P74" i="1"/>
  <c r="O74" i="1"/>
  <c r="M74" i="1"/>
  <c r="L74" i="1"/>
  <c r="J74" i="1"/>
  <c r="I74" i="1"/>
  <c r="H74" i="1"/>
  <c r="G74" i="1"/>
  <c r="B74" i="1" s="1"/>
  <c r="F74" i="1"/>
  <c r="AL74" i="1" s="1"/>
  <c r="E74" i="1"/>
  <c r="D74" i="1"/>
  <c r="AV71" i="1"/>
  <c r="AU71" i="1"/>
  <c r="AT71" i="1"/>
  <c r="AS71" i="1"/>
  <c r="AR71" i="1"/>
  <c r="AQ71" i="1"/>
  <c r="AP71" i="1"/>
  <c r="AO71" i="1"/>
  <c r="AN71" i="1"/>
  <c r="AM71" i="1"/>
  <c r="AI71" i="1"/>
  <c r="AH71" i="1"/>
  <c r="AG71" i="1"/>
  <c r="Y71" i="1"/>
  <c r="T71" i="1"/>
  <c r="R71" i="1"/>
  <c r="P71" i="1"/>
  <c r="O71" i="1"/>
  <c r="M71" i="1"/>
  <c r="L71" i="1"/>
  <c r="J71" i="1"/>
  <c r="I71" i="1"/>
  <c r="H71" i="1"/>
  <c r="G71" i="1"/>
  <c r="B71" i="1" s="1"/>
  <c r="F71" i="1"/>
  <c r="AK71" i="1" s="1"/>
  <c r="E71" i="1"/>
  <c r="D71" i="1"/>
  <c r="AV10" i="1"/>
  <c r="AU10" i="1"/>
  <c r="AT10" i="1"/>
  <c r="AS10" i="1"/>
  <c r="AR10" i="1"/>
  <c r="AQ10" i="1"/>
  <c r="AP10" i="1"/>
  <c r="AO10" i="1"/>
  <c r="AN10" i="1"/>
  <c r="AM10" i="1"/>
  <c r="AI10" i="1"/>
  <c r="AH10" i="1"/>
  <c r="AG10" i="1"/>
  <c r="Y10" i="1"/>
  <c r="T10" i="1"/>
  <c r="R10" i="1"/>
  <c r="P10" i="1"/>
  <c r="O10" i="1"/>
  <c r="M10" i="1"/>
  <c r="L10" i="1"/>
  <c r="J10" i="1"/>
  <c r="I10" i="1"/>
  <c r="H10" i="1"/>
  <c r="G10" i="1"/>
  <c r="B10" i="1" s="1"/>
  <c r="F10" i="1"/>
  <c r="AK10" i="1" s="1"/>
  <c r="E10" i="1"/>
  <c r="D10" i="1"/>
  <c r="AV37" i="1"/>
  <c r="AU37" i="1"/>
  <c r="AT37" i="1"/>
  <c r="AS37" i="1"/>
  <c r="AR37" i="1"/>
  <c r="AQ37" i="1"/>
  <c r="AP37" i="1"/>
  <c r="AO37" i="1"/>
  <c r="AN37" i="1"/>
  <c r="AM37" i="1"/>
  <c r="AI37" i="1"/>
  <c r="AH37" i="1"/>
  <c r="AG37" i="1"/>
  <c r="Y37" i="1"/>
  <c r="T37" i="1"/>
  <c r="R37" i="1"/>
  <c r="P37" i="1"/>
  <c r="O37" i="1"/>
  <c r="M37" i="1"/>
  <c r="L37" i="1"/>
  <c r="J37" i="1"/>
  <c r="I37" i="1"/>
  <c r="H37" i="1"/>
  <c r="G37" i="1"/>
  <c r="B37" i="1" s="1"/>
  <c r="F37" i="1"/>
  <c r="AK37" i="1" s="1"/>
  <c r="E37" i="1"/>
  <c r="D37" i="1"/>
  <c r="AV50" i="1"/>
  <c r="AU50" i="1"/>
  <c r="AT50" i="1"/>
  <c r="AS50" i="1"/>
  <c r="AR50" i="1"/>
  <c r="AQ50" i="1"/>
  <c r="AP50" i="1"/>
  <c r="AO50" i="1"/>
  <c r="AN50" i="1"/>
  <c r="AM50" i="1"/>
  <c r="AI50" i="1"/>
  <c r="AH50" i="1"/>
  <c r="AG50" i="1"/>
  <c r="Y50" i="1"/>
  <c r="T50" i="1"/>
  <c r="R50" i="1"/>
  <c r="P50" i="1"/>
  <c r="O50" i="1"/>
  <c r="M50" i="1"/>
  <c r="L50" i="1"/>
  <c r="J50" i="1"/>
  <c r="I50" i="1"/>
  <c r="H50" i="1"/>
  <c r="G50" i="1"/>
  <c r="B50" i="1" s="1"/>
  <c r="F50" i="1"/>
  <c r="AK50" i="1" s="1"/>
  <c r="E50" i="1"/>
  <c r="D50" i="1"/>
  <c r="AV49" i="1"/>
  <c r="AU49" i="1"/>
  <c r="AT49" i="1"/>
  <c r="AS49" i="1"/>
  <c r="AR49" i="1"/>
  <c r="AQ49" i="1"/>
  <c r="AP49" i="1"/>
  <c r="AO49" i="1"/>
  <c r="AN49" i="1"/>
  <c r="AM49" i="1"/>
  <c r="AI49" i="1"/>
  <c r="AH49" i="1"/>
  <c r="AG49" i="1"/>
  <c r="Y49" i="1"/>
  <c r="T49" i="1"/>
  <c r="R49" i="1"/>
  <c r="P49" i="1"/>
  <c r="O49" i="1"/>
  <c r="M49" i="1"/>
  <c r="L49" i="1"/>
  <c r="J49" i="1"/>
  <c r="I49" i="1"/>
  <c r="H49" i="1"/>
  <c r="G49" i="1"/>
  <c r="B49" i="1" s="1"/>
  <c r="F49" i="1"/>
  <c r="AL49" i="1" s="1"/>
  <c r="E49" i="1"/>
  <c r="D49" i="1"/>
  <c r="AV3" i="1"/>
  <c r="AU3" i="1"/>
  <c r="AT3" i="1"/>
  <c r="AS3" i="1"/>
  <c r="AR3" i="1"/>
  <c r="AQ3" i="1"/>
  <c r="AP3" i="1"/>
  <c r="AO3" i="1"/>
  <c r="AN3" i="1"/>
  <c r="AM3" i="1"/>
  <c r="AI3" i="1"/>
  <c r="AH3" i="1"/>
  <c r="AG3" i="1"/>
  <c r="Y3" i="1"/>
  <c r="T3" i="1"/>
  <c r="R3" i="1"/>
  <c r="P3" i="1"/>
  <c r="O3" i="1"/>
  <c r="M3" i="1"/>
  <c r="L3" i="1"/>
  <c r="J3" i="1"/>
  <c r="I3" i="1"/>
  <c r="H3" i="1"/>
  <c r="G3" i="1"/>
  <c r="B3" i="1" s="1"/>
  <c r="F3" i="1"/>
  <c r="AK3" i="1" s="1"/>
  <c r="E3" i="1"/>
  <c r="D3" i="1"/>
  <c r="AV48" i="1"/>
  <c r="AU48" i="1"/>
  <c r="AT48" i="1"/>
  <c r="AS48" i="1"/>
  <c r="AR48" i="1"/>
  <c r="AQ48" i="1"/>
  <c r="AP48" i="1"/>
  <c r="AO48" i="1"/>
  <c r="AN48" i="1"/>
  <c r="AM48" i="1"/>
  <c r="AI48" i="1"/>
  <c r="AH48" i="1"/>
  <c r="AG48" i="1"/>
  <c r="Y48" i="1"/>
  <c r="T48" i="1"/>
  <c r="R48" i="1"/>
  <c r="P48" i="1"/>
  <c r="O48" i="1"/>
  <c r="M48" i="1"/>
  <c r="L48" i="1"/>
  <c r="J48" i="1"/>
  <c r="I48" i="1"/>
  <c r="H48" i="1"/>
  <c r="G48" i="1"/>
  <c r="B48" i="1" s="1"/>
  <c r="F48" i="1"/>
  <c r="E48" i="1"/>
  <c r="D48" i="1"/>
  <c r="AV35" i="1"/>
  <c r="AU35" i="1"/>
  <c r="AT35" i="1"/>
  <c r="AS35" i="1"/>
  <c r="AR35" i="1"/>
  <c r="AQ35" i="1"/>
  <c r="AP35" i="1"/>
  <c r="AO35" i="1"/>
  <c r="AN35" i="1"/>
  <c r="AM35" i="1"/>
  <c r="AI35" i="1"/>
  <c r="AH35" i="1"/>
  <c r="AG35" i="1"/>
  <c r="Y35" i="1"/>
  <c r="T35" i="1"/>
  <c r="R35" i="1"/>
  <c r="P35" i="1"/>
  <c r="O35" i="1"/>
  <c r="M35" i="1"/>
  <c r="L35" i="1"/>
  <c r="J35" i="1"/>
  <c r="I35" i="1"/>
  <c r="H35" i="1"/>
  <c r="G35" i="1"/>
  <c r="B35" i="1" s="1"/>
  <c r="F35" i="1"/>
  <c r="AK35" i="1" s="1"/>
  <c r="E35" i="1"/>
  <c r="D35" i="1"/>
  <c r="AV22" i="1"/>
  <c r="AU22" i="1"/>
  <c r="AT22" i="1"/>
  <c r="AS22" i="1"/>
  <c r="AR22" i="1"/>
  <c r="AQ22" i="1"/>
  <c r="AP22" i="1"/>
  <c r="AO22" i="1"/>
  <c r="AN22" i="1"/>
  <c r="AM22" i="1"/>
  <c r="AI22" i="1"/>
  <c r="AH22" i="1"/>
  <c r="AG22" i="1"/>
  <c r="Y22" i="1"/>
  <c r="T22" i="1"/>
  <c r="R22" i="1"/>
  <c r="P22" i="1"/>
  <c r="O22" i="1"/>
  <c r="M22" i="1"/>
  <c r="L22" i="1"/>
  <c r="J22" i="1"/>
  <c r="I22" i="1"/>
  <c r="H22" i="1"/>
  <c r="G22" i="1"/>
  <c r="B22" i="1" s="1"/>
  <c r="F22" i="1"/>
  <c r="AK22" i="1" s="1"/>
  <c r="E22" i="1"/>
  <c r="D22" i="1"/>
  <c r="AV34" i="1"/>
  <c r="AU34" i="1"/>
  <c r="AT34" i="1"/>
  <c r="AS34" i="1"/>
  <c r="AR34" i="1"/>
  <c r="AQ34" i="1"/>
  <c r="AP34" i="1"/>
  <c r="AO34" i="1"/>
  <c r="AN34" i="1"/>
  <c r="AM34" i="1"/>
  <c r="AI34" i="1"/>
  <c r="AH34" i="1"/>
  <c r="AG34" i="1"/>
  <c r="Y34" i="1"/>
  <c r="T34" i="1"/>
  <c r="R34" i="1"/>
  <c r="P34" i="1"/>
  <c r="O34" i="1"/>
  <c r="M34" i="1"/>
  <c r="L34" i="1"/>
  <c r="J34" i="1"/>
  <c r="I34" i="1"/>
  <c r="H34" i="1"/>
  <c r="G34" i="1"/>
  <c r="B34" i="1" s="1"/>
  <c r="F34" i="1"/>
  <c r="AK34" i="1" s="1"/>
  <c r="E34" i="1"/>
  <c r="D34" i="1"/>
  <c r="AV20" i="1"/>
  <c r="AU20" i="1"/>
  <c r="AT20" i="1"/>
  <c r="AS20" i="1"/>
  <c r="AR20" i="1"/>
  <c r="AQ20" i="1"/>
  <c r="AP20" i="1"/>
  <c r="AO20" i="1"/>
  <c r="AN20" i="1"/>
  <c r="AM20" i="1"/>
  <c r="AI20" i="1"/>
  <c r="AH20" i="1"/>
  <c r="AG20" i="1"/>
  <c r="Y20" i="1"/>
  <c r="T20" i="1"/>
  <c r="R20" i="1"/>
  <c r="P20" i="1"/>
  <c r="O20" i="1"/>
  <c r="M20" i="1"/>
  <c r="L20" i="1"/>
  <c r="J20" i="1"/>
  <c r="I20" i="1"/>
  <c r="H20" i="1"/>
  <c r="G20" i="1"/>
  <c r="B20" i="1" s="1"/>
  <c r="F20" i="1"/>
  <c r="AK20" i="1" s="1"/>
  <c r="E20" i="1"/>
  <c r="D20" i="1"/>
  <c r="AV19" i="1"/>
  <c r="AU19" i="1"/>
  <c r="AT19" i="1"/>
  <c r="AS19" i="1"/>
  <c r="AR19" i="1"/>
  <c r="AQ19" i="1"/>
  <c r="AP19" i="1"/>
  <c r="AO19" i="1"/>
  <c r="AN19" i="1"/>
  <c r="AM19" i="1"/>
  <c r="AI19" i="1"/>
  <c r="AH19" i="1"/>
  <c r="AG19" i="1"/>
  <c r="Y19" i="1"/>
  <c r="T19" i="1"/>
  <c r="R19" i="1"/>
  <c r="P19" i="1"/>
  <c r="O19" i="1"/>
  <c r="M19" i="1"/>
  <c r="L19" i="1"/>
  <c r="J19" i="1"/>
  <c r="I19" i="1"/>
  <c r="H19" i="1"/>
  <c r="G19" i="1"/>
  <c r="B19" i="1" s="1"/>
  <c r="F19" i="1"/>
  <c r="AK19" i="1" s="1"/>
  <c r="E19" i="1"/>
  <c r="D19" i="1"/>
  <c r="AV33" i="1"/>
  <c r="AU33" i="1"/>
  <c r="AT33" i="1"/>
  <c r="AS33" i="1"/>
  <c r="AR33" i="1"/>
  <c r="AQ33" i="1"/>
  <c r="AP33" i="1"/>
  <c r="AO33" i="1"/>
  <c r="AN33" i="1"/>
  <c r="AM33" i="1"/>
  <c r="AI33" i="1"/>
  <c r="AH33" i="1"/>
  <c r="AG33" i="1"/>
  <c r="Y33" i="1"/>
  <c r="T33" i="1"/>
  <c r="R33" i="1"/>
  <c r="P33" i="1"/>
  <c r="O33" i="1"/>
  <c r="M33" i="1"/>
  <c r="L33" i="1"/>
  <c r="J33" i="1"/>
  <c r="I33" i="1"/>
  <c r="H33" i="1"/>
  <c r="G33" i="1"/>
  <c r="B33" i="1" s="1"/>
  <c r="F33" i="1"/>
  <c r="AK33" i="1" s="1"/>
  <c r="E33" i="1"/>
  <c r="D33" i="1"/>
  <c r="AV17" i="1"/>
  <c r="AU17" i="1"/>
  <c r="AT17" i="1"/>
  <c r="AS17" i="1"/>
  <c r="AR17" i="1"/>
  <c r="AQ17" i="1"/>
  <c r="AP17" i="1"/>
  <c r="AO17" i="1"/>
  <c r="AN17" i="1"/>
  <c r="AM17" i="1"/>
  <c r="AI17" i="1"/>
  <c r="AH17" i="1"/>
  <c r="AG17" i="1"/>
  <c r="Y17" i="1"/>
  <c r="T17" i="1"/>
  <c r="R17" i="1"/>
  <c r="P17" i="1"/>
  <c r="O17" i="1"/>
  <c r="M17" i="1"/>
  <c r="L17" i="1"/>
  <c r="J17" i="1"/>
  <c r="I17" i="1"/>
  <c r="H17" i="1"/>
  <c r="G17" i="1"/>
  <c r="B17" i="1" s="1"/>
  <c r="F17" i="1"/>
  <c r="AK17" i="1" s="1"/>
  <c r="E17" i="1"/>
  <c r="D17" i="1"/>
  <c r="AV32" i="1"/>
  <c r="AU32" i="1"/>
  <c r="AT32" i="1"/>
  <c r="AS32" i="1"/>
  <c r="AR32" i="1"/>
  <c r="AQ32" i="1"/>
  <c r="AP32" i="1"/>
  <c r="AO32" i="1"/>
  <c r="AN32" i="1"/>
  <c r="AM32" i="1"/>
  <c r="AI32" i="1"/>
  <c r="AH32" i="1"/>
  <c r="AG32" i="1"/>
  <c r="Y32" i="1"/>
  <c r="T32" i="1"/>
  <c r="R32" i="1"/>
  <c r="P32" i="1"/>
  <c r="O32" i="1"/>
  <c r="M32" i="1"/>
  <c r="L32" i="1"/>
  <c r="J32" i="1"/>
  <c r="I32" i="1"/>
  <c r="H32" i="1"/>
  <c r="G32" i="1"/>
  <c r="B32" i="1" s="1"/>
  <c r="F32" i="1"/>
  <c r="AK32" i="1" s="1"/>
  <c r="E32" i="1"/>
  <c r="D32" i="1"/>
  <c r="AV31" i="1"/>
  <c r="AU31" i="1"/>
  <c r="AT31" i="1"/>
  <c r="AS31" i="1"/>
  <c r="AR31" i="1"/>
  <c r="AQ31" i="1"/>
  <c r="AP31" i="1"/>
  <c r="AO31" i="1"/>
  <c r="AN31" i="1"/>
  <c r="AM31" i="1"/>
  <c r="AI31" i="1"/>
  <c r="AH31" i="1"/>
  <c r="AG31" i="1"/>
  <c r="Y31" i="1"/>
  <c r="T31" i="1"/>
  <c r="R31" i="1"/>
  <c r="P31" i="1"/>
  <c r="O31" i="1"/>
  <c r="M31" i="1"/>
  <c r="L31" i="1"/>
  <c r="J31" i="1"/>
  <c r="I31" i="1"/>
  <c r="H31" i="1"/>
  <c r="G31" i="1"/>
  <c r="B31" i="1" s="1"/>
  <c r="F31" i="1"/>
  <c r="AK31" i="1" s="1"/>
  <c r="E31" i="1"/>
  <c r="D31" i="1"/>
  <c r="AV14" i="1"/>
  <c r="AU14" i="1"/>
  <c r="AT14" i="1"/>
  <c r="AS14" i="1"/>
  <c r="AR14" i="1"/>
  <c r="AQ14" i="1"/>
  <c r="AP14" i="1"/>
  <c r="AO14" i="1"/>
  <c r="AN14" i="1"/>
  <c r="AM14" i="1"/>
  <c r="AI14" i="1"/>
  <c r="AH14" i="1"/>
  <c r="AG14" i="1"/>
  <c r="Y14" i="1"/>
  <c r="T14" i="1"/>
  <c r="R14" i="1"/>
  <c r="P14" i="1"/>
  <c r="O14" i="1"/>
  <c r="M14" i="1"/>
  <c r="L14" i="1"/>
  <c r="J14" i="1"/>
  <c r="I14" i="1"/>
  <c r="H14" i="1"/>
  <c r="G14" i="1"/>
  <c r="B14" i="1" s="1"/>
  <c r="F14" i="1"/>
  <c r="AK14" i="1" s="1"/>
  <c r="E14" i="1"/>
  <c r="D14" i="1"/>
  <c r="AV30" i="1"/>
  <c r="AU30" i="1"/>
  <c r="AT30" i="1"/>
  <c r="AS30" i="1"/>
  <c r="AR30" i="1"/>
  <c r="AQ30" i="1"/>
  <c r="AP30" i="1"/>
  <c r="AO30" i="1"/>
  <c r="AN30" i="1"/>
  <c r="AM30" i="1"/>
  <c r="AI30" i="1"/>
  <c r="AH30" i="1"/>
  <c r="AG30" i="1"/>
  <c r="Y30" i="1"/>
  <c r="T30" i="1"/>
  <c r="R30" i="1"/>
  <c r="P30" i="1"/>
  <c r="O30" i="1"/>
  <c r="M30" i="1"/>
  <c r="L30" i="1"/>
  <c r="J30" i="1"/>
  <c r="I30" i="1"/>
  <c r="H30" i="1"/>
  <c r="G30" i="1"/>
  <c r="B30" i="1" s="1"/>
  <c r="F30" i="1"/>
  <c r="AJ30" i="1" s="1"/>
  <c r="E30" i="1"/>
  <c r="D30" i="1"/>
  <c r="AV12" i="1"/>
  <c r="AU12" i="1"/>
  <c r="AT12" i="1"/>
  <c r="AS12" i="1"/>
  <c r="AR12" i="1"/>
  <c r="AQ12" i="1"/>
  <c r="AP12" i="1"/>
  <c r="AO12" i="1"/>
  <c r="AN12" i="1"/>
  <c r="AM12" i="1"/>
  <c r="AI12" i="1"/>
  <c r="AH12" i="1"/>
  <c r="AG12" i="1"/>
  <c r="Y12" i="1"/>
  <c r="T12" i="1"/>
  <c r="R12" i="1"/>
  <c r="P12" i="1"/>
  <c r="O12" i="1"/>
  <c r="M12" i="1"/>
  <c r="L12" i="1"/>
  <c r="J12" i="1"/>
  <c r="I12" i="1"/>
  <c r="H12" i="1"/>
  <c r="G12" i="1"/>
  <c r="B12" i="1" s="1"/>
  <c r="F12" i="1"/>
  <c r="E12" i="1"/>
  <c r="D12" i="1"/>
  <c r="AV7" i="1"/>
  <c r="AU7" i="1"/>
  <c r="AT7" i="1"/>
  <c r="AS7" i="1"/>
  <c r="AR7" i="1"/>
  <c r="AQ7" i="1"/>
  <c r="AP7" i="1"/>
  <c r="AO7" i="1"/>
  <c r="AN7" i="1"/>
  <c r="AM7" i="1"/>
  <c r="AI7" i="1"/>
  <c r="AH7" i="1"/>
  <c r="AG7" i="1"/>
  <c r="Y7" i="1"/>
  <c r="T7" i="1"/>
  <c r="R7" i="1"/>
  <c r="P7" i="1"/>
  <c r="O7" i="1"/>
  <c r="M7" i="1"/>
  <c r="L7" i="1"/>
  <c r="J7" i="1"/>
  <c r="I7" i="1"/>
  <c r="H7" i="1"/>
  <c r="G7" i="1"/>
  <c r="B7" i="1" s="1"/>
  <c r="F7" i="1"/>
  <c r="AK7" i="1" s="1"/>
  <c r="E7" i="1"/>
  <c r="D7" i="1"/>
  <c r="AV5" i="1"/>
  <c r="AU5" i="1"/>
  <c r="AT5" i="1"/>
  <c r="AS5" i="1"/>
  <c r="AR5" i="1"/>
  <c r="AQ5" i="1"/>
  <c r="AP5" i="1"/>
  <c r="AO5" i="1"/>
  <c r="AN5" i="1"/>
  <c r="AM5" i="1"/>
  <c r="AI5" i="1"/>
  <c r="AH5" i="1"/>
  <c r="AG5" i="1"/>
  <c r="Y5" i="1"/>
  <c r="T5" i="1"/>
  <c r="R5" i="1"/>
  <c r="P5" i="1"/>
  <c r="O5" i="1"/>
  <c r="M5" i="1"/>
  <c r="L5" i="1"/>
  <c r="J5" i="1"/>
  <c r="I5" i="1"/>
  <c r="H5" i="1"/>
  <c r="G5" i="1"/>
  <c r="B5" i="1" s="1"/>
  <c r="F5" i="1"/>
  <c r="AK5" i="1" s="1"/>
  <c r="E5" i="1"/>
  <c r="D5" i="1"/>
  <c r="AV9" i="1"/>
  <c r="AU9" i="1"/>
  <c r="AT9" i="1"/>
  <c r="AS9" i="1"/>
  <c r="AR9" i="1"/>
  <c r="AQ9" i="1"/>
  <c r="AP9" i="1"/>
  <c r="AO9" i="1"/>
  <c r="AN9" i="1"/>
  <c r="AM9" i="1"/>
  <c r="AI9" i="1"/>
  <c r="AH9" i="1"/>
  <c r="AG9" i="1"/>
  <c r="Y9" i="1"/>
  <c r="T9" i="1"/>
  <c r="R9" i="1"/>
  <c r="P9" i="1"/>
  <c r="O9" i="1"/>
  <c r="M9" i="1"/>
  <c r="L9" i="1"/>
  <c r="J9" i="1"/>
  <c r="I9" i="1"/>
  <c r="H9" i="1"/>
  <c r="G9" i="1"/>
  <c r="B9" i="1" s="1"/>
  <c r="F9" i="1"/>
  <c r="AK9" i="1" s="1"/>
  <c r="E9" i="1"/>
  <c r="D9" i="1"/>
  <c r="AV8" i="1"/>
  <c r="AU8" i="1"/>
  <c r="AT8" i="1"/>
  <c r="AS8" i="1"/>
  <c r="AR8" i="1"/>
  <c r="AQ8" i="1"/>
  <c r="AP8" i="1"/>
  <c r="AO8" i="1"/>
  <c r="AN8" i="1"/>
  <c r="AM8" i="1"/>
  <c r="AI8" i="1"/>
  <c r="AH8" i="1"/>
  <c r="AG8" i="1"/>
  <c r="Y8" i="1"/>
  <c r="T8" i="1"/>
  <c r="R8" i="1"/>
  <c r="P8" i="1"/>
  <c r="O8" i="1"/>
  <c r="M8" i="1"/>
  <c r="L8" i="1"/>
  <c r="J8" i="1"/>
  <c r="I8" i="1"/>
  <c r="H8" i="1"/>
  <c r="G8" i="1"/>
  <c r="B8" i="1" s="1"/>
  <c r="F8" i="1"/>
  <c r="AK8" i="1" s="1"/>
  <c r="E8" i="1"/>
  <c r="D8" i="1"/>
  <c r="AV54" i="1"/>
  <c r="AU54" i="1"/>
  <c r="AT54" i="1"/>
  <c r="AS54" i="1"/>
  <c r="AR54" i="1"/>
  <c r="AQ54" i="1"/>
  <c r="AP54" i="1"/>
  <c r="AO54" i="1"/>
  <c r="AN54" i="1"/>
  <c r="AM54" i="1"/>
  <c r="AI54" i="1"/>
  <c r="AH54" i="1"/>
  <c r="AG54" i="1"/>
  <c r="Y54" i="1"/>
  <c r="T54" i="1"/>
  <c r="R54" i="1"/>
  <c r="P54" i="1"/>
  <c r="O54" i="1"/>
  <c r="M54" i="1"/>
  <c r="L54" i="1"/>
  <c r="J54" i="1"/>
  <c r="I54" i="1"/>
  <c r="H54" i="1"/>
  <c r="G54" i="1"/>
  <c r="B54" i="1" s="1"/>
  <c r="F54" i="1"/>
  <c r="AK54" i="1" s="1"/>
  <c r="E54" i="1"/>
  <c r="D54" i="1"/>
  <c r="AV6" i="1"/>
  <c r="AU6" i="1"/>
  <c r="AT6" i="1"/>
  <c r="AS6" i="1"/>
  <c r="AR6" i="1"/>
  <c r="AQ6" i="1"/>
  <c r="AP6" i="1"/>
  <c r="AO6" i="1"/>
  <c r="AN6" i="1"/>
  <c r="AM6" i="1"/>
  <c r="AI6" i="1"/>
  <c r="AH6" i="1"/>
  <c r="AG6" i="1"/>
  <c r="Y6" i="1"/>
  <c r="T6" i="1"/>
  <c r="R6" i="1"/>
  <c r="P6" i="1"/>
  <c r="O6" i="1"/>
  <c r="M6" i="1"/>
  <c r="L6" i="1"/>
  <c r="J6" i="1"/>
  <c r="I6" i="1"/>
  <c r="H6" i="1"/>
  <c r="G6" i="1"/>
  <c r="B6" i="1" s="1"/>
  <c r="F6" i="1"/>
  <c r="AE6" i="1" s="1"/>
  <c r="E6" i="1"/>
  <c r="D6" i="1"/>
  <c r="AV70" i="1"/>
  <c r="AU70" i="1"/>
  <c r="AT70" i="1"/>
  <c r="AS70" i="1"/>
  <c r="AR70" i="1"/>
  <c r="AQ70" i="1"/>
  <c r="AP70" i="1"/>
  <c r="AO70" i="1"/>
  <c r="AN70" i="1"/>
  <c r="AM70" i="1"/>
  <c r="AI70" i="1"/>
  <c r="AH70" i="1"/>
  <c r="AG70" i="1"/>
  <c r="Y70" i="1"/>
  <c r="T70" i="1"/>
  <c r="R70" i="1"/>
  <c r="P70" i="1"/>
  <c r="O70" i="1"/>
  <c r="M70" i="1"/>
  <c r="L70" i="1"/>
  <c r="J70" i="1"/>
  <c r="I70" i="1"/>
  <c r="H70" i="1"/>
  <c r="G70" i="1"/>
  <c r="B70" i="1" s="1"/>
  <c r="F70" i="1"/>
  <c r="AK70" i="1" s="1"/>
  <c r="E70" i="1"/>
  <c r="D70" i="1"/>
  <c r="AV4" i="1"/>
  <c r="AU4" i="1"/>
  <c r="AT4" i="1"/>
  <c r="AS4" i="1"/>
  <c r="AR4" i="1"/>
  <c r="AQ4" i="1"/>
  <c r="AP4" i="1"/>
  <c r="AO4" i="1"/>
  <c r="AN4" i="1"/>
  <c r="AM4" i="1"/>
  <c r="AI4" i="1"/>
  <c r="AH4" i="1"/>
  <c r="AG4" i="1"/>
  <c r="Y4" i="1"/>
  <c r="T4" i="1"/>
  <c r="R4" i="1"/>
  <c r="P4" i="1"/>
  <c r="O4" i="1"/>
  <c r="M4" i="1"/>
  <c r="L4" i="1"/>
  <c r="J4" i="1"/>
  <c r="I4" i="1"/>
  <c r="H4" i="1"/>
  <c r="G4" i="1"/>
  <c r="B4" i="1" s="1"/>
  <c r="F4" i="1"/>
  <c r="V4" i="1" s="1"/>
  <c r="E4" i="1"/>
  <c r="D4" i="1"/>
  <c r="AV53" i="1"/>
  <c r="AU53" i="1"/>
  <c r="AT53" i="1"/>
  <c r="AS53" i="1"/>
  <c r="AR53" i="1"/>
  <c r="AQ53" i="1"/>
  <c r="AP53" i="1"/>
  <c r="AO53" i="1"/>
  <c r="AN53" i="1"/>
  <c r="AM53" i="1"/>
  <c r="AI53" i="1"/>
  <c r="AH53" i="1"/>
  <c r="AG53" i="1"/>
  <c r="Y53" i="1"/>
  <c r="T53" i="1"/>
  <c r="R53" i="1"/>
  <c r="P53" i="1"/>
  <c r="O53" i="1"/>
  <c r="M53" i="1"/>
  <c r="L53" i="1"/>
  <c r="J53" i="1"/>
  <c r="I53" i="1"/>
  <c r="H53" i="1"/>
  <c r="G53" i="1"/>
  <c r="B53" i="1" s="1"/>
  <c r="F53" i="1"/>
  <c r="S53" i="1" s="1"/>
  <c r="E53" i="1"/>
  <c r="D53" i="1"/>
  <c r="AV2" i="1"/>
  <c r="AU2" i="1"/>
  <c r="AT2" i="1"/>
  <c r="AS2" i="1"/>
  <c r="AR2" i="1"/>
  <c r="AQ2" i="1"/>
  <c r="AP2" i="1"/>
  <c r="AO2" i="1"/>
  <c r="AN2" i="1"/>
  <c r="AM2" i="1"/>
  <c r="AI2" i="1"/>
  <c r="AH2" i="1"/>
  <c r="AG2" i="1"/>
  <c r="Y2" i="1"/>
  <c r="T2" i="1"/>
  <c r="R2" i="1"/>
  <c r="P2" i="1"/>
  <c r="O2" i="1"/>
  <c r="M2" i="1"/>
  <c r="L2" i="1"/>
  <c r="J2" i="1"/>
  <c r="I2" i="1"/>
  <c r="H2" i="1"/>
  <c r="G2" i="1"/>
  <c r="B2" i="1" s="1"/>
  <c r="F2" i="1"/>
  <c r="E2" i="1"/>
  <c r="D2" i="1"/>
  <c r="AE41" i="10" l="1"/>
  <c r="AK41" i="10"/>
  <c r="AC23" i="10"/>
  <c r="AF31" i="10"/>
  <c r="AJ31" i="10"/>
  <c r="AD42" i="10"/>
  <c r="AL42" i="10"/>
  <c r="AF61" i="10"/>
  <c r="AJ61" i="10"/>
  <c r="AC7" i="10"/>
  <c r="AE10" i="10"/>
  <c r="AE12" i="10"/>
  <c r="AK12" i="10"/>
  <c r="K31" i="10"/>
  <c r="AE35" i="10"/>
  <c r="AK35" i="10"/>
  <c r="AK7" i="10"/>
  <c r="Q16" i="10"/>
  <c r="AA16" i="10"/>
  <c r="K23" i="10"/>
  <c r="K42" i="10"/>
  <c r="K45" i="10"/>
  <c r="AE45" i="10"/>
  <c r="AK45" i="10"/>
  <c r="N63" i="10"/>
  <c r="S63" i="10"/>
  <c r="AC70" i="10"/>
  <c r="AC74" i="10"/>
  <c r="K75" i="10"/>
  <c r="U75" i="10"/>
  <c r="AF78" i="10"/>
  <c r="AJ78" i="10"/>
  <c r="W82" i="10"/>
  <c r="W85" i="10"/>
  <c r="W88" i="10"/>
  <c r="AC12" i="10"/>
  <c r="Q2" i="10"/>
  <c r="AB45" i="10"/>
  <c r="Q46" i="10"/>
  <c r="AD46" i="10"/>
  <c r="K7" i="10"/>
  <c r="AE7" i="10"/>
  <c r="AC24" i="10"/>
  <c r="Q25" i="10"/>
  <c r="AE25" i="10"/>
  <c r="Q34" i="10"/>
  <c r="AF34" i="10"/>
  <c r="AA18" i="10"/>
  <c r="AF19" i="10"/>
  <c r="AJ19" i="10"/>
  <c r="AF24" i="10"/>
  <c r="AD32" i="10"/>
  <c r="Q69" i="10"/>
  <c r="W71" i="10"/>
  <c r="Q75" i="10"/>
  <c r="X75" i="10"/>
  <c r="S78" i="10"/>
  <c r="N69" i="10"/>
  <c r="Q71" i="10"/>
  <c r="AA71" i="10"/>
  <c r="Q74" i="10"/>
  <c r="W74" i="10"/>
  <c r="AC76" i="10"/>
  <c r="W79" i="10"/>
  <c r="AE81" i="10"/>
  <c r="AK81" i="10"/>
  <c r="W84" i="10"/>
  <c r="AB87" i="10"/>
  <c r="AK87" i="10"/>
  <c r="AL21" i="10"/>
  <c r="AA21" i="10"/>
  <c r="X26" i="10"/>
  <c r="AC72" i="10"/>
  <c r="AK72" i="10"/>
  <c r="AE72" i="10"/>
  <c r="Q72" i="10"/>
  <c r="AL8" i="10"/>
  <c r="AK8" i="10"/>
  <c r="W8" i="10"/>
  <c r="Q8" i="10"/>
  <c r="U10" i="10"/>
  <c r="AK13" i="10"/>
  <c r="W13" i="10"/>
  <c r="K13" i="10"/>
  <c r="AE23" i="10"/>
  <c r="AL39" i="10"/>
  <c r="K39" i="10"/>
  <c r="AE40" i="10"/>
  <c r="AA44" i="10"/>
  <c r="AE49" i="10"/>
  <c r="AK49" i="10"/>
  <c r="AB49" i="10"/>
  <c r="X49" i="10"/>
  <c r="AB53" i="10"/>
  <c r="AB55" i="10"/>
  <c r="AK55" i="10"/>
  <c r="S60" i="10"/>
  <c r="AK60" i="10"/>
  <c r="AE60" i="10"/>
  <c r="W60" i="10"/>
  <c r="Q60" i="10"/>
  <c r="U60" i="10"/>
  <c r="AL61" i="10"/>
  <c r="W61" i="10"/>
  <c r="Q61" i="10"/>
  <c r="U61" i="10"/>
  <c r="AA73" i="10"/>
  <c r="AJ73" i="10"/>
  <c r="AF73" i="10"/>
  <c r="X73" i="10"/>
  <c r="Q73" i="10"/>
  <c r="AK73" i="10"/>
  <c r="AL83" i="10"/>
  <c r="W83" i="10"/>
  <c r="Q83" i="10"/>
  <c r="AJ83" i="10"/>
  <c r="AF83" i="10"/>
  <c r="U83" i="10"/>
  <c r="K83" i="10"/>
  <c r="AE83" i="10"/>
  <c r="U30" i="10"/>
  <c r="S40" i="10"/>
  <c r="K40" i="10"/>
  <c r="AB57" i="10"/>
  <c r="AL66" i="10"/>
  <c r="AK66" i="10"/>
  <c r="AJ66" i="10"/>
  <c r="AF66" i="10"/>
  <c r="W66" i="10"/>
  <c r="Q66" i="10"/>
  <c r="AL68" i="10"/>
  <c r="K68" i="10"/>
  <c r="U8" i="10"/>
  <c r="U17" i="10"/>
  <c r="K17" i="10"/>
  <c r="AF18" i="10"/>
  <c r="AJ18" i="10"/>
  <c r="Q21" i="10"/>
  <c r="AL41" i="10"/>
  <c r="AJ43" i="10"/>
  <c r="AF43" i="10"/>
  <c r="U43" i="10"/>
  <c r="Q43" i="10"/>
  <c r="W7" i="10"/>
  <c r="K8" i="10"/>
  <c r="AB8" i="10"/>
  <c r="Q10" i="10"/>
  <c r="AL12" i="10"/>
  <c r="W12" i="10"/>
  <c r="Q12" i="10"/>
  <c r="U12" i="10"/>
  <c r="AC13" i="10"/>
  <c r="AE17" i="10"/>
  <c r="AK17" i="10"/>
  <c r="AF21" i="10"/>
  <c r="AJ21" i="10"/>
  <c r="AL24" i="10"/>
  <c r="K24" i="10"/>
  <c r="AC27" i="10"/>
  <c r="AK29" i="10"/>
  <c r="AC29" i="10"/>
  <c r="AL31" i="10"/>
  <c r="W31" i="10"/>
  <c r="Q31" i="10"/>
  <c r="U31" i="10"/>
  <c r="AL34" i="10"/>
  <c r="AA34" i="10"/>
  <c r="U34" i="10"/>
  <c r="S35" i="10"/>
  <c r="K35" i="10"/>
  <c r="AE39" i="10"/>
  <c r="AK39" i="10"/>
  <c r="Q49" i="10"/>
  <c r="AC49" i="10"/>
  <c r="K60" i="10"/>
  <c r="K61" i="10"/>
  <c r="AB66" i="10"/>
  <c r="W70" i="10"/>
  <c r="AA70" i="10"/>
  <c r="K70" i="10"/>
  <c r="W76" i="10"/>
  <c r="S76" i="10"/>
  <c r="AL87" i="10"/>
  <c r="AA87" i="10"/>
  <c r="W87" i="10"/>
  <c r="Q87" i="10"/>
  <c r="AC89" i="10"/>
  <c r="U21" i="10"/>
  <c r="AK26" i="10"/>
  <c r="AE26" i="10"/>
  <c r="K30" i="10"/>
  <c r="AL30" i="10"/>
  <c r="Z30" i="10"/>
  <c r="S30" i="10"/>
  <c r="U2" i="10"/>
  <c r="AK14" i="10"/>
  <c r="Q14" i="10"/>
  <c r="AL18" i="10"/>
  <c r="W18" i="10"/>
  <c r="Q18" i="10"/>
  <c r="U18" i="10"/>
  <c r="AL23" i="10"/>
  <c r="W23" i="10"/>
  <c r="Q23" i="10"/>
  <c r="U23" i="10"/>
  <c r="AL32" i="10"/>
  <c r="N32" i="10"/>
  <c r="V32" i="10"/>
  <c r="W40" i="10"/>
  <c r="Q41" i="10"/>
  <c r="Z41" i="10"/>
  <c r="U44" i="10"/>
  <c r="AE47" i="10"/>
  <c r="AJ47" i="10"/>
  <c r="AF47" i="10"/>
  <c r="X47" i="10"/>
  <c r="AK51" i="10"/>
  <c r="AC51" i="10"/>
  <c r="X51" i="10"/>
  <c r="AC57" i="10"/>
  <c r="U66" i="10"/>
  <c r="S67" i="10"/>
  <c r="AK67" i="10"/>
  <c r="AE67" i="10"/>
  <c r="W67" i="10"/>
  <c r="Q67" i="10"/>
  <c r="AD67" i="10"/>
  <c r="U67" i="10"/>
  <c r="K67" i="10"/>
  <c r="Z67" i="10"/>
  <c r="W72" i="10"/>
  <c r="AL89" i="10"/>
  <c r="AJ89" i="10"/>
  <c r="AF89" i="10"/>
  <c r="K89" i="10"/>
  <c r="X59" i="10"/>
  <c r="AC77" i="10"/>
  <c r="AA79" i="10"/>
  <c r="U81" i="10"/>
  <c r="AB85" i="10"/>
  <c r="AA88" i="10"/>
  <c r="U16" i="10"/>
  <c r="AE19" i="10"/>
  <c r="AA24" i="10"/>
  <c r="AD25" i="10"/>
  <c r="AC39" i="10"/>
  <c r="W45" i="10"/>
  <c r="AA56" i="10"/>
  <c r="Z56" i="10"/>
  <c r="Q59" i="10"/>
  <c r="AC59" i="10"/>
  <c r="AD62" i="10"/>
  <c r="V69" i="10"/>
  <c r="U71" i="10"/>
  <c r="AC71" i="10"/>
  <c r="AK71" i="10"/>
  <c r="AA74" i="10"/>
  <c r="AE75" i="10"/>
  <c r="K79" i="10"/>
  <c r="U79" i="10"/>
  <c r="AC79" i="10"/>
  <c r="Q81" i="10"/>
  <c r="W81" i="10"/>
  <c r="U82" i="10"/>
  <c r="AC82" i="10"/>
  <c r="AK82" i="10"/>
  <c r="AA84" i="10"/>
  <c r="K85" i="10"/>
  <c r="U85" i="10"/>
  <c r="AE85" i="10"/>
  <c r="AK85" i="10"/>
  <c r="U88" i="10"/>
  <c r="AB88" i="10"/>
  <c r="AK88" i="10"/>
  <c r="U84" i="10"/>
  <c r="AC84" i="10"/>
  <c r="AK84" i="10"/>
  <c r="S9" i="10"/>
  <c r="W2" i="10"/>
  <c r="K3" i="10"/>
  <c r="AA3" i="10"/>
  <c r="AF3" i="10"/>
  <c r="AJ3" i="10"/>
  <c r="Q4" i="10"/>
  <c r="AD4" i="10"/>
  <c r="K5" i="10"/>
  <c r="AC5" i="10"/>
  <c r="S7" i="10"/>
  <c r="X7" i="10"/>
  <c r="AF7" i="10"/>
  <c r="AJ7" i="10"/>
  <c r="AA8" i="10"/>
  <c r="K9" i="10"/>
  <c r="AE9" i="10"/>
  <c r="AK9" i="10"/>
  <c r="W10" i="10"/>
  <c r="AF10" i="10"/>
  <c r="AJ10" i="10"/>
  <c r="AA12" i="10"/>
  <c r="W14" i="10"/>
  <c r="K15" i="10"/>
  <c r="AA15" i="10"/>
  <c r="AF15" i="10"/>
  <c r="AJ15" i="10"/>
  <c r="W16" i="10"/>
  <c r="AE16" i="10"/>
  <c r="S17" i="10"/>
  <c r="AC17" i="10"/>
  <c r="AB18" i="10"/>
  <c r="S20" i="10"/>
  <c r="AC20" i="10"/>
  <c r="W21" i="10"/>
  <c r="AB21" i="10"/>
  <c r="AK21" i="10"/>
  <c r="AA23" i="10"/>
  <c r="S24" i="10"/>
  <c r="X24" i="10"/>
  <c r="AE24" i="10"/>
  <c r="AA25" i="10"/>
  <c r="U25" i="10"/>
  <c r="AL26" i="10"/>
  <c r="AJ26" i="10"/>
  <c r="AF26" i="10"/>
  <c r="W26" i="10"/>
  <c r="S26" i="10"/>
  <c r="AC26" i="10"/>
  <c r="Q28" i="10"/>
  <c r="U28" i="10"/>
  <c r="AA28" i="10"/>
  <c r="W33" i="10"/>
  <c r="AA33" i="10"/>
  <c r="K33" i="10"/>
  <c r="S3" i="10"/>
  <c r="U4" i="10"/>
  <c r="S5" i="10"/>
  <c r="AK5" i="10"/>
  <c r="S15" i="10"/>
  <c r="X15" i="10"/>
  <c r="AE15" i="10"/>
  <c r="AC2" i="10"/>
  <c r="Q5" i="10"/>
  <c r="U5" i="10"/>
  <c r="AE5" i="10"/>
  <c r="U9" i="10"/>
  <c r="AK10" i="10"/>
  <c r="S14" i="10"/>
  <c r="Q15" i="10"/>
  <c r="U15" i="10"/>
  <c r="AB15" i="10"/>
  <c r="AF16" i="10"/>
  <c r="AC18" i="10"/>
  <c r="S21" i="10"/>
  <c r="X21" i="10"/>
  <c r="AC21" i="10"/>
  <c r="W28" i="10"/>
  <c r="AE28" i="10"/>
  <c r="W29" i="10"/>
  <c r="AC31" i="10"/>
  <c r="AA31" i="10"/>
  <c r="S2" i="10"/>
  <c r="Q3" i="10"/>
  <c r="U3" i="10"/>
  <c r="AB3" i="10"/>
  <c r="AK3" i="10"/>
  <c r="Z4" i="10"/>
  <c r="Q9" i="10"/>
  <c r="S10" i="10"/>
  <c r="X10" i="10"/>
  <c r="AC14" i="10"/>
  <c r="AK15" i="10"/>
  <c r="S16" i="10"/>
  <c r="X16" i="10"/>
  <c r="AJ16" i="10"/>
  <c r="K2" i="10"/>
  <c r="AE2" i="10"/>
  <c r="W3" i="10"/>
  <c r="AC3" i="10"/>
  <c r="AE4" i="10"/>
  <c r="AK4" i="10"/>
  <c r="W5" i="10"/>
  <c r="AF5" i="10"/>
  <c r="AJ5" i="10"/>
  <c r="Q7" i="10"/>
  <c r="U7" i="10"/>
  <c r="AA7" i="10"/>
  <c r="S8" i="10"/>
  <c r="X8" i="10"/>
  <c r="AC8" i="10"/>
  <c r="K10" i="10"/>
  <c r="AC10" i="10"/>
  <c r="S12" i="10"/>
  <c r="X12" i="10"/>
  <c r="AF12" i="10"/>
  <c r="AJ12" i="10"/>
  <c r="K14" i="10"/>
  <c r="AE14" i="10"/>
  <c r="W15" i="10"/>
  <c r="AC15" i="10"/>
  <c r="K16" i="10"/>
  <c r="AC16" i="10"/>
  <c r="AK16" i="10"/>
  <c r="Q17" i="10"/>
  <c r="S18" i="10"/>
  <c r="X18" i="10"/>
  <c r="AE18" i="10"/>
  <c r="S19" i="10"/>
  <c r="X19" i="10"/>
  <c r="AK19" i="10"/>
  <c r="K20" i="10"/>
  <c r="W20" i="10"/>
  <c r="K21" i="10"/>
  <c r="AE21" i="10"/>
  <c r="S23" i="10"/>
  <c r="X23" i="10"/>
  <c r="AF23" i="10"/>
  <c r="AJ23" i="10"/>
  <c r="Q24" i="10"/>
  <c r="U24" i="10"/>
  <c r="AB24" i="10"/>
  <c r="AK24" i="10"/>
  <c r="Z25" i="10"/>
  <c r="Q26" i="10"/>
  <c r="U26" i="10"/>
  <c r="S28" i="10"/>
  <c r="X28" i="10"/>
  <c r="AF28" i="10"/>
  <c r="AC30" i="10"/>
  <c r="AB31" i="10"/>
  <c r="X3" i="10"/>
  <c r="AE3" i="10"/>
  <c r="X5" i="10"/>
  <c r="AC9" i="10"/>
  <c r="AL28" i="10"/>
  <c r="AK28" i="10"/>
  <c r="K28" i="10"/>
  <c r="S36" i="10"/>
  <c r="X36" i="10"/>
  <c r="AE36" i="10"/>
  <c r="U37" i="10"/>
  <c r="S38" i="10"/>
  <c r="X38" i="10"/>
  <c r="AF38" i="10"/>
  <c r="AJ38" i="10"/>
  <c r="AC28" i="10"/>
  <c r="S31" i="10"/>
  <c r="X31" i="10"/>
  <c r="AE31" i="10"/>
  <c r="W34" i="10"/>
  <c r="AB34" i="10"/>
  <c r="AK34" i="10"/>
  <c r="Q35" i="10"/>
  <c r="U35" i="10"/>
  <c r="K36" i="10"/>
  <c r="AA36" i="10"/>
  <c r="AF36" i="10"/>
  <c r="AJ36" i="10"/>
  <c r="Q37" i="10"/>
  <c r="AD37" i="10"/>
  <c r="K38" i="10"/>
  <c r="AK38" i="10"/>
  <c r="Q39" i="10"/>
  <c r="U39" i="10"/>
  <c r="AA39" i="10"/>
  <c r="Q40" i="10"/>
  <c r="U40" i="10"/>
  <c r="AA42" i="10"/>
  <c r="AL43" i="10"/>
  <c r="AK43" i="10"/>
  <c r="K43" i="10"/>
  <c r="S34" i="10"/>
  <c r="X34" i="10"/>
  <c r="AC34" i="10"/>
  <c r="Q36" i="10"/>
  <c r="U36" i="10"/>
  <c r="AB36" i="10"/>
  <c r="AK36" i="10"/>
  <c r="AE37" i="10"/>
  <c r="Q38" i="10"/>
  <c r="U38" i="10"/>
  <c r="AC38" i="10"/>
  <c r="K34" i="10"/>
  <c r="AE34" i="10"/>
  <c r="Z35" i="10"/>
  <c r="W36" i="10"/>
  <c r="AC36" i="10"/>
  <c r="W38" i="10"/>
  <c r="AE38" i="10"/>
  <c r="S39" i="10"/>
  <c r="X39" i="10"/>
  <c r="AF39" i="10"/>
  <c r="AJ39" i="10"/>
  <c r="AC42" i="10"/>
  <c r="W43" i="10"/>
  <c r="AE43" i="10"/>
  <c r="AE48" i="10"/>
  <c r="AC48" i="10"/>
  <c r="U48" i="10"/>
  <c r="AF48" i="10"/>
  <c r="AJ48" i="10"/>
  <c r="AA50" i="10"/>
  <c r="AA52" i="10"/>
  <c r="AD52" i="10"/>
  <c r="W52" i="10"/>
  <c r="AF54" i="10"/>
  <c r="AJ54" i="10"/>
  <c r="AD58" i="10"/>
  <c r="W58" i="10"/>
  <c r="K58" i="10"/>
  <c r="Z58" i="10"/>
  <c r="S45" i="10"/>
  <c r="X45" i="10"/>
  <c r="AC45" i="10"/>
  <c r="U46" i="10"/>
  <c r="AE46" i="10"/>
  <c r="AK46" i="10"/>
  <c r="Q48" i="10"/>
  <c r="X48" i="10"/>
  <c r="AK48" i="10"/>
  <c r="AE51" i="10"/>
  <c r="AB51" i="10"/>
  <c r="U51" i="10"/>
  <c r="AF51" i="10"/>
  <c r="AJ51" i="10"/>
  <c r="K52" i="10"/>
  <c r="AE53" i="10"/>
  <c r="AK53" i="10"/>
  <c r="U53" i="10"/>
  <c r="AC53" i="10"/>
  <c r="AA58" i="10"/>
  <c r="AD50" i="10"/>
  <c r="W50" i="10"/>
  <c r="K50" i="10"/>
  <c r="Z52" i="10"/>
  <c r="Q53" i="10"/>
  <c r="X53" i="10"/>
  <c r="AF53" i="10"/>
  <c r="AJ53" i="10"/>
  <c r="AE54" i="10"/>
  <c r="AK54" i="10"/>
  <c r="X54" i="10"/>
  <c r="Q54" i="10"/>
  <c r="V42" i="10"/>
  <c r="AA43" i="10"/>
  <c r="Q45" i="10"/>
  <c r="U45" i="10"/>
  <c r="AA45" i="10"/>
  <c r="AF45" i="10"/>
  <c r="AJ45" i="10"/>
  <c r="U47" i="10"/>
  <c r="AK47" i="10"/>
  <c r="AB48" i="10"/>
  <c r="Z50" i="10"/>
  <c r="AB54" i="10"/>
  <c r="V58" i="10"/>
  <c r="U49" i="10"/>
  <c r="AF49" i="10"/>
  <c r="AJ49" i="10"/>
  <c r="AC54" i="10"/>
  <c r="Q55" i="10"/>
  <c r="X55" i="10"/>
  <c r="AF55" i="10"/>
  <c r="AJ55" i="10"/>
  <c r="K56" i="10"/>
  <c r="Q57" i="10"/>
  <c r="X57" i="10"/>
  <c r="AK57" i="10"/>
  <c r="U59" i="10"/>
  <c r="Z60" i="10"/>
  <c r="S61" i="10"/>
  <c r="X61" i="10"/>
  <c r="AK61" i="10"/>
  <c r="Q64" i="10"/>
  <c r="U64" i="10"/>
  <c r="AA64" i="10"/>
  <c r="AK64" i="10"/>
  <c r="K66" i="10"/>
  <c r="AE66" i="10"/>
  <c r="AC67" i="10"/>
  <c r="W68" i="10"/>
  <c r="AF68" i="10"/>
  <c r="AJ68" i="10"/>
  <c r="U69" i="10"/>
  <c r="AE69" i="10"/>
  <c r="AK69" i="10"/>
  <c r="V70" i="10"/>
  <c r="K71" i="10"/>
  <c r="AB71" i="10"/>
  <c r="AF71" i="10"/>
  <c r="AJ71" i="10"/>
  <c r="K72" i="10"/>
  <c r="U72" i="10"/>
  <c r="K73" i="10"/>
  <c r="AL75" i="10"/>
  <c r="AJ75" i="10"/>
  <c r="AF75" i="10"/>
  <c r="W75" i="10"/>
  <c r="S75" i="10"/>
  <c r="Q76" i="10"/>
  <c r="U76" i="10"/>
  <c r="X77" i="10"/>
  <c r="Z62" i="10"/>
  <c r="W64" i="10"/>
  <c r="AB64" i="10"/>
  <c r="S65" i="10"/>
  <c r="AC65" i="10"/>
  <c r="S68" i="10"/>
  <c r="X68" i="10"/>
  <c r="AK68" i="10"/>
  <c r="AL80" i="10"/>
  <c r="AJ80" i="10"/>
  <c r="AF80" i="10"/>
  <c r="W80" i="10"/>
  <c r="AE80" i="10"/>
  <c r="U80" i="10"/>
  <c r="Q80" i="10"/>
  <c r="V62" i="10"/>
  <c r="AA62" i="10"/>
  <c r="S64" i="10"/>
  <c r="X64" i="10"/>
  <c r="AE64" i="10"/>
  <c r="AD65" i="10"/>
  <c r="K80" i="10"/>
  <c r="X80" i="10"/>
  <c r="U55" i="10"/>
  <c r="AC55" i="10"/>
  <c r="W56" i="10"/>
  <c r="U57" i="10"/>
  <c r="AF57" i="10"/>
  <c r="AJ57" i="10"/>
  <c r="K62" i="10"/>
  <c r="W62" i="10"/>
  <c r="K64" i="10"/>
  <c r="AC64" i="10"/>
  <c r="AF64" i="10"/>
  <c r="AJ64" i="10"/>
  <c r="K65" i="10"/>
  <c r="W65" i="10"/>
  <c r="S66" i="10"/>
  <c r="X66" i="10"/>
  <c r="AC66" i="10"/>
  <c r="Q68" i="10"/>
  <c r="U68" i="10"/>
  <c r="AE68" i="10"/>
  <c r="AA69" i="10"/>
  <c r="S71" i="10"/>
  <c r="X71" i="10"/>
  <c r="AE71" i="10"/>
  <c r="AJ72" i="10"/>
  <c r="S72" i="10"/>
  <c r="AA72" i="10"/>
  <c r="AL73" i="10"/>
  <c r="AE73" i="10"/>
  <c r="W73" i="10"/>
  <c r="S73" i="10"/>
  <c r="AJ76" i="10"/>
  <c r="AK76" i="10"/>
  <c r="AE76" i="10"/>
  <c r="K76" i="10"/>
  <c r="AL77" i="10"/>
  <c r="AK77" i="10"/>
  <c r="AA77" i="10"/>
  <c r="U77" i="10"/>
  <c r="Q77" i="10"/>
  <c r="AJ77" i="10"/>
  <c r="AF77" i="10"/>
  <c r="K77" i="10"/>
  <c r="W77" i="10"/>
  <c r="AE77" i="10"/>
  <c r="AL78" i="10"/>
  <c r="AE78" i="10"/>
  <c r="U78" i="10"/>
  <c r="Q78" i="10"/>
  <c r="K78" i="10"/>
  <c r="W78" i="10"/>
  <c r="AK78" i="10"/>
  <c r="AK80" i="10"/>
  <c r="AB77" i="10"/>
  <c r="S81" i="10"/>
  <c r="AC81" i="10"/>
  <c r="S82" i="10"/>
  <c r="X82" i="10"/>
  <c r="AE82" i="10"/>
  <c r="S84" i="10"/>
  <c r="X84" i="10"/>
  <c r="AE84" i="10"/>
  <c r="S87" i="10"/>
  <c r="X87" i="10"/>
  <c r="AE87" i="10"/>
  <c r="S88" i="10"/>
  <c r="X88" i="10"/>
  <c r="AE88" i="10"/>
  <c r="Q89" i="10"/>
  <c r="U89" i="10"/>
  <c r="AA89" i="10"/>
  <c r="AK89" i="10"/>
  <c r="S74" i="10"/>
  <c r="S79" i="10"/>
  <c r="K81" i="10"/>
  <c r="AA81" i="10"/>
  <c r="K82" i="10"/>
  <c r="AB82" i="10"/>
  <c r="AF82" i="10"/>
  <c r="AJ82" i="10"/>
  <c r="S83" i="10"/>
  <c r="X83" i="10"/>
  <c r="AK83" i="10"/>
  <c r="K84" i="10"/>
  <c r="AB84" i="10"/>
  <c r="AF84" i="10"/>
  <c r="AJ84" i="10"/>
  <c r="S85" i="10"/>
  <c r="X85" i="10"/>
  <c r="AF85" i="10"/>
  <c r="AJ85" i="10"/>
  <c r="K87" i="10"/>
  <c r="AC87" i="10"/>
  <c r="AF87" i="10"/>
  <c r="AJ87" i="10"/>
  <c r="K88" i="10"/>
  <c r="AC88" i="10"/>
  <c r="AF88" i="10"/>
  <c r="AJ88" i="10"/>
  <c r="W89" i="10"/>
  <c r="AB89" i="10"/>
  <c r="S89" i="10"/>
  <c r="X89" i="10"/>
  <c r="AE89" i="10"/>
  <c r="AD2" i="10"/>
  <c r="AD9" i="10"/>
  <c r="AJ22" i="10"/>
  <c r="AF22" i="10"/>
  <c r="AB22" i="10"/>
  <c r="X22" i="10"/>
  <c r="N22" i="10"/>
  <c r="AL22" i="10"/>
  <c r="V27" i="10"/>
  <c r="AA27" i="10"/>
  <c r="AL27" i="10"/>
  <c r="N4" i="10"/>
  <c r="K22" i="10"/>
  <c r="V25" i="10"/>
  <c r="S27" i="10"/>
  <c r="W27" i="10"/>
  <c r="AJ32" i="10"/>
  <c r="AF32" i="10"/>
  <c r="AB32" i="10"/>
  <c r="X32" i="10"/>
  <c r="K32" i="10"/>
  <c r="AE32" i="10"/>
  <c r="AA32" i="10"/>
  <c r="W32" i="10"/>
  <c r="S32" i="10"/>
  <c r="Z32" i="10"/>
  <c r="V33" i="10"/>
  <c r="AC33" i="10"/>
  <c r="AL33" i="10"/>
  <c r="AC35" i="10"/>
  <c r="Z37" i="10"/>
  <c r="AC40" i="10"/>
  <c r="Z40" i="10"/>
  <c r="AJ6" i="10"/>
  <c r="AF6" i="10"/>
  <c r="AB6" i="10"/>
  <c r="X6" i="10"/>
  <c r="V6" i="10"/>
  <c r="AA6" i="10"/>
  <c r="AL6" i="10"/>
  <c r="AJ11" i="10"/>
  <c r="AF11" i="10"/>
  <c r="AB11" i="10"/>
  <c r="X11" i="10"/>
  <c r="N11" i="10"/>
  <c r="AL11" i="10"/>
  <c r="AD14" i="10"/>
  <c r="AD17" i="10"/>
  <c r="V22" i="10"/>
  <c r="AA22" i="10"/>
  <c r="AJ27" i="10"/>
  <c r="AF27" i="10"/>
  <c r="AB27" i="10"/>
  <c r="X27" i="10"/>
  <c r="N27" i="10"/>
  <c r="AC47" i="10"/>
  <c r="AB47" i="10"/>
  <c r="AA61" i="10"/>
  <c r="AC61" i="10"/>
  <c r="AB61" i="10"/>
  <c r="Z2" i="10"/>
  <c r="AJ4" i="10"/>
  <c r="AF4" i="10"/>
  <c r="AB4" i="10"/>
  <c r="X4" i="10"/>
  <c r="AA4" i="10"/>
  <c r="AL4" i="10"/>
  <c r="AA5" i="10"/>
  <c r="K6" i="10"/>
  <c r="S6" i="10"/>
  <c r="W6" i="10"/>
  <c r="AC6" i="10"/>
  <c r="AB7" i="10"/>
  <c r="Z9" i="10"/>
  <c r="AA10" i="10"/>
  <c r="S11" i="10"/>
  <c r="W11" i="10"/>
  <c r="AC11" i="10"/>
  <c r="AB12" i="10"/>
  <c r="AD13" i="10"/>
  <c r="Z14" i="10"/>
  <c r="AB16" i="10"/>
  <c r="Z17" i="10"/>
  <c r="AA19" i="10"/>
  <c r="AD20" i="10"/>
  <c r="S22" i="10"/>
  <c r="W22" i="10"/>
  <c r="AC22" i="10"/>
  <c r="AB23" i="10"/>
  <c r="AJ25" i="10"/>
  <c r="AF25" i="10"/>
  <c r="AB25" i="10"/>
  <c r="X25" i="10"/>
  <c r="N25" i="10"/>
  <c r="AL25" i="10"/>
  <c r="AA26" i="10"/>
  <c r="K27" i="10"/>
  <c r="AB28" i="10"/>
  <c r="AD29" i="10"/>
  <c r="AJ2" i="10"/>
  <c r="AF2" i="10"/>
  <c r="AB2" i="10"/>
  <c r="X2" i="10"/>
  <c r="N2" i="10"/>
  <c r="V2" i="10"/>
  <c r="AA2" i="10"/>
  <c r="AL2" i="10"/>
  <c r="K4" i="10"/>
  <c r="S4" i="10"/>
  <c r="W4" i="10"/>
  <c r="AC4" i="10"/>
  <c r="AB5" i="10"/>
  <c r="AD6" i="10"/>
  <c r="AJ9" i="10"/>
  <c r="AF9" i="10"/>
  <c r="AB9" i="10"/>
  <c r="X9" i="10"/>
  <c r="N9" i="10"/>
  <c r="V9" i="10"/>
  <c r="AA9" i="10"/>
  <c r="AL9" i="10"/>
  <c r="AB10" i="10"/>
  <c r="AD11" i="10"/>
  <c r="Q13" i="10"/>
  <c r="U13" i="10"/>
  <c r="Z13" i="10"/>
  <c r="AE13" i="10"/>
  <c r="AJ14" i="10"/>
  <c r="AF14" i="10"/>
  <c r="AB14" i="10"/>
  <c r="X14" i="10"/>
  <c r="N14" i="10"/>
  <c r="V14" i="10"/>
  <c r="AA14" i="10"/>
  <c r="AL14" i="10"/>
  <c r="AJ17" i="10"/>
  <c r="AF17" i="10"/>
  <c r="AB17" i="10"/>
  <c r="X17" i="10"/>
  <c r="N17" i="10"/>
  <c r="V17" i="10"/>
  <c r="AA17" i="10"/>
  <c r="AL17" i="10"/>
  <c r="AB19" i="10"/>
  <c r="Q20" i="10"/>
  <c r="U20" i="10"/>
  <c r="Z20" i="10"/>
  <c r="AE20" i="10"/>
  <c r="AD22" i="10"/>
  <c r="K25" i="10"/>
  <c r="S25" i="10"/>
  <c r="W25" i="10"/>
  <c r="AC25" i="10"/>
  <c r="AB26" i="10"/>
  <c r="AD27" i="10"/>
  <c r="Q29" i="10"/>
  <c r="U29" i="10"/>
  <c r="Z29" i="10"/>
  <c r="AE29" i="10"/>
  <c r="AJ30" i="10"/>
  <c r="AF30" i="10"/>
  <c r="AB30" i="10"/>
  <c r="X30" i="10"/>
  <c r="AE30" i="10"/>
  <c r="AA30" i="10"/>
  <c r="W30" i="10"/>
  <c r="N30" i="10"/>
  <c r="V30" i="10"/>
  <c r="AD30" i="10"/>
  <c r="AK30" i="10"/>
  <c r="U32" i="10"/>
  <c r="AC32" i="10"/>
  <c r="AD35" i="10"/>
  <c r="AB38" i="10"/>
  <c r="AA38" i="10"/>
  <c r="AD40" i="10"/>
  <c r="N6" i="10"/>
  <c r="V11" i="10"/>
  <c r="AA11" i="10"/>
  <c r="Q6" i="10"/>
  <c r="U6" i="10"/>
  <c r="Z6" i="10"/>
  <c r="AE6" i="10"/>
  <c r="AK6" i="10"/>
  <c r="Q11" i="10"/>
  <c r="U11" i="10"/>
  <c r="Z11" i="10"/>
  <c r="AE11" i="10"/>
  <c r="AK11" i="10"/>
  <c r="AJ13" i="10"/>
  <c r="AF13" i="10"/>
  <c r="AB13" i="10"/>
  <c r="X13" i="10"/>
  <c r="N13" i="10"/>
  <c r="V13" i="10"/>
  <c r="AA13" i="10"/>
  <c r="AL13" i="10"/>
  <c r="AJ20" i="10"/>
  <c r="AF20" i="10"/>
  <c r="AB20" i="10"/>
  <c r="X20" i="10"/>
  <c r="N20" i="10"/>
  <c r="V20" i="10"/>
  <c r="AA20" i="10"/>
  <c r="AL20" i="10"/>
  <c r="Q22" i="10"/>
  <c r="U22" i="10"/>
  <c r="Z22" i="10"/>
  <c r="AE22" i="10"/>
  <c r="AK22" i="10"/>
  <c r="Q27" i="10"/>
  <c r="U27" i="10"/>
  <c r="Z27" i="10"/>
  <c r="AE27" i="10"/>
  <c r="AK27" i="10"/>
  <c r="AJ29" i="10"/>
  <c r="AF29" i="10"/>
  <c r="AB29" i="10"/>
  <c r="X29" i="10"/>
  <c r="N29" i="10"/>
  <c r="V29" i="10"/>
  <c r="AA29" i="10"/>
  <c r="AL29" i="10"/>
  <c r="AJ33" i="10"/>
  <c r="AF33" i="10"/>
  <c r="AB33" i="10"/>
  <c r="X33" i="10"/>
  <c r="AK33" i="10"/>
  <c r="AE33" i="10"/>
  <c r="Z33" i="10"/>
  <c r="U33" i="10"/>
  <c r="Q33" i="10"/>
  <c r="AD33" i="10"/>
  <c r="N33" i="10"/>
  <c r="S33" i="10"/>
  <c r="AJ37" i="10"/>
  <c r="AF37" i="10"/>
  <c r="AB37" i="10"/>
  <c r="X37" i="10"/>
  <c r="N37" i="10"/>
  <c r="V37" i="10"/>
  <c r="AA37" i="10"/>
  <c r="AL37" i="10"/>
  <c r="AB39" i="10"/>
  <c r="AJ41" i="10"/>
  <c r="AF41" i="10"/>
  <c r="AB41" i="10"/>
  <c r="X41" i="10"/>
  <c r="AD41" i="10"/>
  <c r="N41" i="10"/>
  <c r="V41" i="10"/>
  <c r="AA41" i="10"/>
  <c r="AC43" i="10"/>
  <c r="Q44" i="10"/>
  <c r="V44" i="10"/>
  <c r="AE44" i="10"/>
  <c r="AK44" i="10"/>
  <c r="N3" i="10"/>
  <c r="V3" i="10"/>
  <c r="Z3" i="10"/>
  <c r="AD3" i="10"/>
  <c r="N5" i="10"/>
  <c r="V5" i="10"/>
  <c r="Z5" i="10"/>
  <c r="AD5" i="10"/>
  <c r="N7" i="10"/>
  <c r="V7" i="10"/>
  <c r="Z7" i="10"/>
  <c r="AD7" i="10"/>
  <c r="N8" i="10"/>
  <c r="V8" i="10"/>
  <c r="Z8" i="10"/>
  <c r="AD8" i="10"/>
  <c r="N10" i="10"/>
  <c r="V10" i="10"/>
  <c r="Z10" i="10"/>
  <c r="AD10" i="10"/>
  <c r="N12" i="10"/>
  <c r="V12" i="10"/>
  <c r="Z12" i="10"/>
  <c r="AD12" i="10"/>
  <c r="N15" i="10"/>
  <c r="V15" i="10"/>
  <c r="Z15" i="10"/>
  <c r="AD15" i="10"/>
  <c r="N16" i="10"/>
  <c r="V16" i="10"/>
  <c r="Z16" i="10"/>
  <c r="AD16" i="10"/>
  <c r="N18" i="10"/>
  <c r="V18" i="10"/>
  <c r="Z18" i="10"/>
  <c r="AD18" i="10"/>
  <c r="N19" i="10"/>
  <c r="V19" i="10"/>
  <c r="Z19" i="10"/>
  <c r="AD19" i="10"/>
  <c r="N21" i="10"/>
  <c r="V21" i="10"/>
  <c r="Z21" i="10"/>
  <c r="AD21" i="10"/>
  <c r="N23" i="10"/>
  <c r="V23" i="10"/>
  <c r="Z23" i="10"/>
  <c r="AD23" i="10"/>
  <c r="N24" i="10"/>
  <c r="V24" i="10"/>
  <c r="Z24" i="10"/>
  <c r="AD24" i="10"/>
  <c r="N26" i="10"/>
  <c r="V26" i="10"/>
  <c r="Z26" i="10"/>
  <c r="AD26" i="10"/>
  <c r="N28" i="10"/>
  <c r="V28" i="10"/>
  <c r="Z28" i="10"/>
  <c r="AD28" i="10"/>
  <c r="N31" i="10"/>
  <c r="V31" i="10"/>
  <c r="Z31" i="10"/>
  <c r="AD31" i="10"/>
  <c r="AJ35" i="10"/>
  <c r="AF35" i="10"/>
  <c r="AB35" i="10"/>
  <c r="X35" i="10"/>
  <c r="N35" i="10"/>
  <c r="V35" i="10"/>
  <c r="AA35" i="10"/>
  <c r="AL35" i="10"/>
  <c r="K37" i="10"/>
  <c r="S37" i="10"/>
  <c r="W37" i="10"/>
  <c r="AC37" i="10"/>
  <c r="AJ40" i="10"/>
  <c r="AF40" i="10"/>
  <c r="AB40" i="10"/>
  <c r="X40" i="10"/>
  <c r="N40" i="10"/>
  <c r="V40" i="10"/>
  <c r="AA40" i="10"/>
  <c r="AL40" i="10"/>
  <c r="K41" i="10"/>
  <c r="S41" i="10"/>
  <c r="W41" i="10"/>
  <c r="AC41" i="10"/>
  <c r="AJ42" i="10"/>
  <c r="AF42" i="10"/>
  <c r="AB42" i="10"/>
  <c r="X42" i="10"/>
  <c r="AK42" i="10"/>
  <c r="AE42" i="10"/>
  <c r="Z42" i="10"/>
  <c r="U42" i="10"/>
  <c r="Q42" i="10"/>
  <c r="N42" i="10"/>
  <c r="S42" i="10"/>
  <c r="N44" i="10"/>
  <c r="AJ44" i="10"/>
  <c r="AF44" i="10"/>
  <c r="AB44" i="10"/>
  <c r="X44" i="10"/>
  <c r="AD44" i="10"/>
  <c r="AC44" i="10"/>
  <c r="W44" i="10"/>
  <c r="S44" i="10"/>
  <c r="K44" i="10"/>
  <c r="Z44" i="10"/>
  <c r="AJ46" i="10"/>
  <c r="AF46" i="10"/>
  <c r="AB46" i="10"/>
  <c r="X46" i="10"/>
  <c r="N46" i="10"/>
  <c r="V46" i="10"/>
  <c r="AA46" i="10"/>
  <c r="AL46" i="10"/>
  <c r="N34" i="10"/>
  <c r="V34" i="10"/>
  <c r="Z34" i="10"/>
  <c r="AD34" i="10"/>
  <c r="N36" i="10"/>
  <c r="V36" i="10"/>
  <c r="Z36" i="10"/>
  <c r="AD36" i="10"/>
  <c r="N38" i="10"/>
  <c r="V38" i="10"/>
  <c r="Z38" i="10"/>
  <c r="AD38" i="10"/>
  <c r="N39" i="10"/>
  <c r="V39" i="10"/>
  <c r="Z39" i="10"/>
  <c r="AD39" i="10"/>
  <c r="K46" i="10"/>
  <c r="S46" i="10"/>
  <c r="W46" i="10"/>
  <c r="AC46" i="10"/>
  <c r="N43" i="10"/>
  <c r="V43" i="10"/>
  <c r="Z43" i="10"/>
  <c r="AD43" i="10"/>
  <c r="N45" i="10"/>
  <c r="V45" i="10"/>
  <c r="Z45" i="10"/>
  <c r="AD45" i="10"/>
  <c r="AK50" i="10"/>
  <c r="AC50" i="10"/>
  <c r="U50" i="10"/>
  <c r="Q50" i="10"/>
  <c r="AJ50" i="10"/>
  <c r="AF50" i="10"/>
  <c r="AB50" i="10"/>
  <c r="X50" i="10"/>
  <c r="N50" i="10"/>
  <c r="S50" i="10"/>
  <c r="AE50" i="10"/>
  <c r="AL50" i="10"/>
  <c r="V52" i="10"/>
  <c r="V56" i="10"/>
  <c r="AK58" i="10"/>
  <c r="AC58" i="10"/>
  <c r="U58" i="10"/>
  <c r="Q58" i="10"/>
  <c r="AJ58" i="10"/>
  <c r="AF58" i="10"/>
  <c r="AB58" i="10"/>
  <c r="X58" i="10"/>
  <c r="N58" i="10"/>
  <c r="S58" i="10"/>
  <c r="AE58" i="10"/>
  <c r="AL58" i="10"/>
  <c r="AA83" i="10"/>
  <c r="AC83" i="10"/>
  <c r="AB83" i="10"/>
  <c r="AB68" i="10"/>
  <c r="AA68" i="10"/>
  <c r="AC68" i="10"/>
  <c r="AB80" i="10"/>
  <c r="AC80" i="10"/>
  <c r="AA80" i="10"/>
  <c r="AK52" i="10"/>
  <c r="AC52" i="10"/>
  <c r="U52" i="10"/>
  <c r="Q52" i="10"/>
  <c r="AJ52" i="10"/>
  <c r="AF52" i="10"/>
  <c r="AB52" i="10"/>
  <c r="X52" i="10"/>
  <c r="N52" i="10"/>
  <c r="S52" i="10"/>
  <c r="AE52" i="10"/>
  <c r="AL52" i="10"/>
  <c r="AK56" i="10"/>
  <c r="AC56" i="10"/>
  <c r="U56" i="10"/>
  <c r="Q56" i="10"/>
  <c r="AJ56" i="10"/>
  <c r="AF56" i="10"/>
  <c r="AB56" i="10"/>
  <c r="X56" i="10"/>
  <c r="N56" i="10"/>
  <c r="S56" i="10"/>
  <c r="AE56" i="10"/>
  <c r="AL56" i="10"/>
  <c r="AJ63" i="10"/>
  <c r="AF63" i="10"/>
  <c r="AB63" i="10"/>
  <c r="X63" i="10"/>
  <c r="AK63" i="10"/>
  <c r="AE63" i="10"/>
  <c r="Z63" i="10"/>
  <c r="U63" i="10"/>
  <c r="Q63" i="10"/>
  <c r="AD63" i="10"/>
  <c r="AL63" i="10"/>
  <c r="AC63" i="10"/>
  <c r="V63" i="10"/>
  <c r="AA63" i="10"/>
  <c r="K63" i="10"/>
  <c r="AA76" i="10"/>
  <c r="AB78" i="10"/>
  <c r="AC78" i="10"/>
  <c r="AA78" i="10"/>
  <c r="N47" i="10"/>
  <c r="V47" i="10"/>
  <c r="Z47" i="10"/>
  <c r="AD47" i="10"/>
  <c r="AL47" i="10"/>
  <c r="N48" i="10"/>
  <c r="V48" i="10"/>
  <c r="Z48" i="10"/>
  <c r="AD48" i="10"/>
  <c r="AL48" i="10"/>
  <c r="N49" i="10"/>
  <c r="V49" i="10"/>
  <c r="Z49" i="10"/>
  <c r="AD49" i="10"/>
  <c r="AL49" i="10"/>
  <c r="N51" i="10"/>
  <c r="V51" i="10"/>
  <c r="Z51" i="10"/>
  <c r="AD51" i="10"/>
  <c r="AL51" i="10"/>
  <c r="N53" i="10"/>
  <c r="V53" i="10"/>
  <c r="Z53" i="10"/>
  <c r="AD53" i="10"/>
  <c r="AL53" i="10"/>
  <c r="N54" i="10"/>
  <c r="V54" i="10"/>
  <c r="Z54" i="10"/>
  <c r="AD54" i="10"/>
  <c r="AL54" i="10"/>
  <c r="N55" i="10"/>
  <c r="V55" i="10"/>
  <c r="Z55" i="10"/>
  <c r="AD55" i="10"/>
  <c r="AL55" i="10"/>
  <c r="N57" i="10"/>
  <c r="V57" i="10"/>
  <c r="Z57" i="10"/>
  <c r="AD57" i="10"/>
  <c r="AL57" i="10"/>
  <c r="AL59" i="10"/>
  <c r="AD59" i="10"/>
  <c r="Z59" i="10"/>
  <c r="N59" i="10"/>
  <c r="V59" i="10"/>
  <c r="AA59" i="10"/>
  <c r="AF59" i="10"/>
  <c r="AJ59" i="10"/>
  <c r="AJ86" i="10"/>
  <c r="AF86" i="10"/>
  <c r="AB86" i="10"/>
  <c r="X86" i="10"/>
  <c r="AE86" i="10"/>
  <c r="AA86" i="10"/>
  <c r="W86" i="10"/>
  <c r="S86" i="10"/>
  <c r="K86" i="10"/>
  <c r="AL86" i="10"/>
  <c r="N86" i="10"/>
  <c r="AC86" i="10"/>
  <c r="U86" i="10"/>
  <c r="AK86" i="10"/>
  <c r="AD86" i="10"/>
  <c r="Z86" i="10"/>
  <c r="V86" i="10"/>
  <c r="K47" i="10"/>
  <c r="S47" i="10"/>
  <c r="W47" i="10"/>
  <c r="AA47" i="10"/>
  <c r="K48" i="10"/>
  <c r="S48" i="10"/>
  <c r="W48" i="10"/>
  <c r="AA48" i="10"/>
  <c r="K49" i="10"/>
  <c r="S49" i="10"/>
  <c r="W49" i="10"/>
  <c r="AA49" i="10"/>
  <c r="K51" i="10"/>
  <c r="S51" i="10"/>
  <c r="W51" i="10"/>
  <c r="AA51" i="10"/>
  <c r="K53" i="10"/>
  <c r="S53" i="10"/>
  <c r="W53" i="10"/>
  <c r="AA53" i="10"/>
  <c r="K54" i="10"/>
  <c r="S54" i="10"/>
  <c r="W54" i="10"/>
  <c r="AA54" i="10"/>
  <c r="K55" i="10"/>
  <c r="S55" i="10"/>
  <c r="W55" i="10"/>
  <c r="AA55" i="10"/>
  <c r="K57" i="10"/>
  <c r="S57" i="10"/>
  <c r="W57" i="10"/>
  <c r="AA57" i="10"/>
  <c r="K59" i="10"/>
  <c r="S59" i="10"/>
  <c r="W59" i="10"/>
  <c r="AB59" i="10"/>
  <c r="AK59" i="10"/>
  <c r="AJ60" i="10"/>
  <c r="AF60" i="10"/>
  <c r="AB60" i="10"/>
  <c r="X60" i="10"/>
  <c r="N60" i="10"/>
  <c r="V60" i="10"/>
  <c r="AA60" i="10"/>
  <c r="AL60" i="10"/>
  <c r="AK62" i="10"/>
  <c r="AC62" i="10"/>
  <c r="U62" i="10"/>
  <c r="Q62" i="10"/>
  <c r="AJ62" i="10"/>
  <c r="AF62" i="10"/>
  <c r="AB62" i="10"/>
  <c r="X62" i="10"/>
  <c r="N62" i="10"/>
  <c r="S62" i="10"/>
  <c r="AE62" i="10"/>
  <c r="AL62" i="10"/>
  <c r="AJ69" i="10"/>
  <c r="AF69" i="10"/>
  <c r="AB69" i="10"/>
  <c r="X69" i="10"/>
  <c r="AD69" i="10"/>
  <c r="AC69" i="10"/>
  <c r="W69" i="10"/>
  <c r="S69" i="10"/>
  <c r="K69" i="10"/>
  <c r="Z69" i="10"/>
  <c r="AJ70" i="10"/>
  <c r="AF70" i="10"/>
  <c r="AB70" i="10"/>
  <c r="X70" i="10"/>
  <c r="AL70" i="10"/>
  <c r="AK70" i="10"/>
  <c r="AE70" i="10"/>
  <c r="Z70" i="10"/>
  <c r="U70" i="10"/>
  <c r="Q70" i="10"/>
  <c r="AD70" i="10"/>
  <c r="N70" i="10"/>
  <c r="S70" i="10"/>
  <c r="AB73" i="10"/>
  <c r="AC73" i="10"/>
  <c r="AB75" i="10"/>
  <c r="AC75" i="10"/>
  <c r="AA75" i="10"/>
  <c r="Q86" i="10"/>
  <c r="N61" i="10"/>
  <c r="V61" i="10"/>
  <c r="Z61" i="10"/>
  <c r="AD61" i="10"/>
  <c r="Q65" i="10"/>
  <c r="U65" i="10"/>
  <c r="Z65" i="10"/>
  <c r="AE65" i="10"/>
  <c r="AJ67" i="10"/>
  <c r="AF67" i="10"/>
  <c r="AB67" i="10"/>
  <c r="X67" i="10"/>
  <c r="N67" i="10"/>
  <c r="V67" i="10"/>
  <c r="AA67" i="10"/>
  <c r="AL67" i="10"/>
  <c r="AC85" i="10"/>
  <c r="AA85" i="10"/>
  <c r="AJ65" i="10"/>
  <c r="AF65" i="10"/>
  <c r="AB65" i="10"/>
  <c r="X65" i="10"/>
  <c r="N65" i="10"/>
  <c r="V65" i="10"/>
  <c r="AA65" i="10"/>
  <c r="AL65" i="10"/>
  <c r="N72" i="10"/>
  <c r="V72" i="10"/>
  <c r="Z72" i="10"/>
  <c r="AD72" i="10"/>
  <c r="AL72" i="10"/>
  <c r="N74" i="10"/>
  <c r="V74" i="10"/>
  <c r="Z74" i="10"/>
  <c r="AD74" i="10"/>
  <c r="AL74" i="10"/>
  <c r="N76" i="10"/>
  <c r="V76" i="10"/>
  <c r="Z76" i="10"/>
  <c r="AD76" i="10"/>
  <c r="AL76" i="10"/>
  <c r="N79" i="10"/>
  <c r="V79" i="10"/>
  <c r="Z79" i="10"/>
  <c r="AD79" i="10"/>
  <c r="AL79" i="10"/>
  <c r="N81" i="10"/>
  <c r="V81" i="10"/>
  <c r="Z81" i="10"/>
  <c r="AD81" i="10"/>
  <c r="AL81" i="10"/>
  <c r="N64" i="10"/>
  <c r="V64" i="10"/>
  <c r="Z64" i="10"/>
  <c r="AD64" i="10"/>
  <c r="N66" i="10"/>
  <c r="V66" i="10"/>
  <c r="Z66" i="10"/>
  <c r="AD66" i="10"/>
  <c r="N68" i="10"/>
  <c r="V68" i="10"/>
  <c r="Z68" i="10"/>
  <c r="AD68" i="10"/>
  <c r="N71" i="10"/>
  <c r="V71" i="10"/>
  <c r="Z71" i="10"/>
  <c r="AD71" i="10"/>
  <c r="X72" i="10"/>
  <c r="AB72" i="10"/>
  <c r="AF72" i="10"/>
  <c r="N73" i="10"/>
  <c r="V73" i="10"/>
  <c r="Z73" i="10"/>
  <c r="AD73" i="10"/>
  <c r="X74" i="10"/>
  <c r="AB74" i="10"/>
  <c r="AF74" i="10"/>
  <c r="N75" i="10"/>
  <c r="V75" i="10"/>
  <c r="Z75" i="10"/>
  <c r="AD75" i="10"/>
  <c r="X76" i="10"/>
  <c r="AB76" i="10"/>
  <c r="AF76" i="10"/>
  <c r="N77" i="10"/>
  <c r="V77" i="10"/>
  <c r="Z77" i="10"/>
  <c r="AD77" i="10"/>
  <c r="N78" i="10"/>
  <c r="V78" i="10"/>
  <c r="Z78" i="10"/>
  <c r="AD78" i="10"/>
  <c r="X79" i="10"/>
  <c r="AB79" i="10"/>
  <c r="AF79" i="10"/>
  <c r="N80" i="10"/>
  <c r="V80" i="10"/>
  <c r="Z80" i="10"/>
  <c r="AD80" i="10"/>
  <c r="X81" i="10"/>
  <c r="AB81" i="10"/>
  <c r="AF81" i="10"/>
  <c r="N82" i="10"/>
  <c r="V82" i="10"/>
  <c r="Z82" i="10"/>
  <c r="AD82" i="10"/>
  <c r="N83" i="10"/>
  <c r="V83" i="10"/>
  <c r="Z83" i="10"/>
  <c r="AD83" i="10"/>
  <c r="N84" i="10"/>
  <c r="V84" i="10"/>
  <c r="Z84" i="10"/>
  <c r="AD84" i="10"/>
  <c r="N85" i="10"/>
  <c r="V85" i="10"/>
  <c r="Z85" i="10"/>
  <c r="AD85" i="10"/>
  <c r="N87" i="10"/>
  <c r="V87" i="10"/>
  <c r="Z87" i="10"/>
  <c r="AD87" i="10"/>
  <c r="N88" i="10"/>
  <c r="V88" i="10"/>
  <c r="Z88" i="10"/>
  <c r="AD88" i="10"/>
  <c r="N89" i="10"/>
  <c r="V89" i="10"/>
  <c r="Z89" i="10"/>
  <c r="AD89" i="10"/>
  <c r="S25" i="1"/>
  <c r="AB9" i="1"/>
  <c r="N17" i="1"/>
  <c r="AE8" i="1"/>
  <c r="Z17" i="1"/>
  <c r="AA45" i="1"/>
  <c r="K72" i="1"/>
  <c r="AL5" i="1"/>
  <c r="X75" i="1"/>
  <c r="S70" i="1"/>
  <c r="AE54" i="1"/>
  <c r="AL54" i="1"/>
  <c r="S8" i="1"/>
  <c r="K31" i="1"/>
  <c r="Z31" i="1"/>
  <c r="K75" i="1"/>
  <c r="K5" i="1"/>
  <c r="K22" i="1"/>
  <c r="Z49" i="1"/>
  <c r="Z10" i="1"/>
  <c r="Z44" i="1"/>
  <c r="AL44" i="1"/>
  <c r="X67" i="1"/>
  <c r="AB73" i="1"/>
  <c r="AA20" i="1"/>
  <c r="AL20" i="1"/>
  <c r="AK39" i="1"/>
  <c r="V39" i="1"/>
  <c r="AL39" i="1"/>
  <c r="AB39" i="1"/>
  <c r="AA39" i="1"/>
  <c r="Z54" i="1"/>
  <c r="AE7" i="1"/>
  <c r="AL7" i="1"/>
  <c r="K7" i="1"/>
  <c r="AE70" i="1"/>
  <c r="K54" i="1"/>
  <c r="AB54" i="1"/>
  <c r="K8" i="1"/>
  <c r="W8" i="1"/>
  <c r="W5" i="1"/>
  <c r="AA43" i="1"/>
  <c r="V27" i="1"/>
  <c r="W72" i="1"/>
  <c r="V68" i="1"/>
  <c r="W75" i="1"/>
  <c r="V69" i="1"/>
  <c r="X83" i="1"/>
  <c r="AA65" i="1"/>
  <c r="K23" i="1"/>
  <c r="AD23" i="1"/>
  <c r="AE45" i="1"/>
  <c r="X25" i="1"/>
  <c r="Z46" i="1"/>
  <c r="AA27" i="1"/>
  <c r="AE72" i="1"/>
  <c r="AL72" i="1"/>
  <c r="Z68" i="1"/>
  <c r="AA69" i="1"/>
  <c r="AA56" i="1"/>
  <c r="AB25" i="1"/>
  <c r="AA61" i="1"/>
  <c r="Q66" i="1"/>
  <c r="AA67" i="1"/>
  <c r="AD26" i="1"/>
  <c r="AF27" i="1"/>
  <c r="AJ27" i="1"/>
  <c r="V73" i="1"/>
  <c r="AF75" i="1"/>
  <c r="AJ75" i="1"/>
  <c r="AB69" i="1"/>
  <c r="Z2" i="1"/>
  <c r="K70" i="1"/>
  <c r="W70" i="1"/>
  <c r="W54" i="1"/>
  <c r="AE5" i="1"/>
  <c r="V5" i="1"/>
  <c r="AF5" i="1"/>
  <c r="AJ5" i="1"/>
  <c r="AB5" i="1"/>
  <c r="Z7" i="1"/>
  <c r="AB7" i="1"/>
  <c r="AK48" i="1"/>
  <c r="AE48" i="1"/>
  <c r="V48" i="1"/>
  <c r="Z12" i="1"/>
  <c r="Q30" i="1"/>
  <c r="AB30" i="1"/>
  <c r="AK30" i="1"/>
  <c r="K19" i="1"/>
  <c r="AD19" i="1"/>
  <c r="V20" i="1"/>
  <c r="AB20" i="1"/>
  <c r="K35" i="1"/>
  <c r="K48" i="1"/>
  <c r="Z48" i="1"/>
  <c r="K20" i="1"/>
  <c r="W20" i="1"/>
  <c r="AE20" i="1"/>
  <c r="AA48" i="1"/>
  <c r="W7" i="1"/>
  <c r="AE31" i="1"/>
  <c r="Z20" i="1"/>
  <c r="AF20" i="1"/>
  <c r="AJ20" i="1"/>
  <c r="AF48" i="1"/>
  <c r="AJ48" i="1"/>
  <c r="Z50" i="1"/>
  <c r="K13" i="1"/>
  <c r="W13" i="1"/>
  <c r="AE13" i="1"/>
  <c r="AL13" i="1"/>
  <c r="V50" i="1"/>
  <c r="AD50" i="1"/>
  <c r="V10" i="1"/>
  <c r="AD10" i="1"/>
  <c r="W39" i="1"/>
  <c r="AF39" i="1"/>
  <c r="AJ39" i="1"/>
  <c r="K50" i="1"/>
  <c r="W50" i="1"/>
  <c r="AE50" i="1"/>
  <c r="AL50" i="1"/>
  <c r="K10" i="1"/>
  <c r="W10" i="1"/>
  <c r="AE10" i="1"/>
  <c r="AL10" i="1"/>
  <c r="S74" i="1"/>
  <c r="Z13" i="1"/>
  <c r="V13" i="1"/>
  <c r="AD13" i="1"/>
  <c r="W43" i="1"/>
  <c r="AF43" i="1"/>
  <c r="AJ43" i="1"/>
  <c r="V44" i="1"/>
  <c r="AE44" i="1"/>
  <c r="V45" i="1"/>
  <c r="AF45" i="1"/>
  <c r="AJ45" i="1"/>
  <c r="AA25" i="1"/>
  <c r="K61" i="1"/>
  <c r="W61" i="1"/>
  <c r="AE61" i="1"/>
  <c r="AL43" i="1"/>
  <c r="K21" i="1"/>
  <c r="AD21" i="1"/>
  <c r="K44" i="1"/>
  <c r="W44" i="1"/>
  <c r="AF44" i="1"/>
  <c r="AJ44" i="1"/>
  <c r="K45" i="1"/>
  <c r="W45" i="1"/>
  <c r="AL45" i="1"/>
  <c r="Q24" i="1"/>
  <c r="K25" i="1"/>
  <c r="W25" i="1"/>
  <c r="AF25" i="1"/>
  <c r="AJ25" i="1"/>
  <c r="Z61" i="1"/>
  <c r="AF61" i="1"/>
  <c r="V43" i="1"/>
  <c r="AB43" i="1"/>
  <c r="AA44" i="1"/>
  <c r="Z57" i="1"/>
  <c r="AE57" i="1"/>
  <c r="AK57" i="1"/>
  <c r="AK61" i="1"/>
  <c r="AL61" i="1"/>
  <c r="V61" i="1"/>
  <c r="AB61" i="1"/>
  <c r="W47" i="1"/>
  <c r="AB64" i="1"/>
  <c r="AK64" i="1"/>
  <c r="K47" i="1"/>
  <c r="Z47" i="1"/>
  <c r="W73" i="1"/>
  <c r="AF73" i="1"/>
  <c r="AJ73" i="1"/>
  <c r="V66" i="1"/>
  <c r="Z26" i="1"/>
  <c r="AE47" i="1"/>
  <c r="AL47" i="1"/>
  <c r="Z72" i="1"/>
  <c r="AL73" i="1"/>
  <c r="AB68" i="1"/>
  <c r="W68" i="1"/>
  <c r="AF68" i="1"/>
  <c r="AJ68" i="1"/>
  <c r="S75" i="1"/>
  <c r="AB75" i="1"/>
  <c r="N77" i="1"/>
  <c r="AK78" i="1"/>
  <c r="W69" i="1"/>
  <c r="AF69" i="1"/>
  <c r="AJ69" i="1"/>
  <c r="AB83" i="1"/>
  <c r="V72" i="1"/>
  <c r="AD72" i="1"/>
  <c r="AA73" i="1"/>
  <c r="AA75" i="1"/>
  <c r="AL69" i="1"/>
  <c r="AF83" i="1"/>
  <c r="AJ83" i="1"/>
  <c r="AL2" i="1"/>
  <c r="V2" i="1"/>
  <c r="AK4" i="1"/>
  <c r="AD4" i="1"/>
  <c r="N4" i="1"/>
  <c r="AB4" i="1"/>
  <c r="AL4" i="1"/>
  <c r="Z4" i="1"/>
  <c r="X4" i="1"/>
  <c r="AK2" i="1"/>
  <c r="AD2" i="1"/>
  <c r="N2" i="1"/>
  <c r="X2" i="1"/>
  <c r="AB2" i="1"/>
  <c r="AF2" i="1"/>
  <c r="AJ2" i="1"/>
  <c r="AF4" i="1"/>
  <c r="AJ4" i="1"/>
  <c r="Z5" i="1"/>
  <c r="N54" i="1"/>
  <c r="S54" i="1"/>
  <c r="X54" i="1"/>
  <c r="AD54" i="1"/>
  <c r="AA8" i="1"/>
  <c r="N9" i="1"/>
  <c r="AD9" i="1"/>
  <c r="AA5" i="1"/>
  <c r="N7" i="1"/>
  <c r="S7" i="1"/>
  <c r="X7" i="1"/>
  <c r="AD7" i="1"/>
  <c r="AD12" i="1"/>
  <c r="AE12" i="1"/>
  <c r="AK12" i="1"/>
  <c r="V9" i="1"/>
  <c r="AF9" i="1"/>
  <c r="AJ9" i="1"/>
  <c r="U30" i="1"/>
  <c r="AA70" i="1"/>
  <c r="V54" i="1"/>
  <c r="AA54" i="1"/>
  <c r="AF54" i="1"/>
  <c r="AJ54" i="1"/>
  <c r="X9" i="1"/>
  <c r="Z9" i="1"/>
  <c r="AL9" i="1"/>
  <c r="N5" i="1"/>
  <c r="S5" i="1"/>
  <c r="X5" i="1"/>
  <c r="AD5" i="1"/>
  <c r="V7" i="1"/>
  <c r="AA7" i="1"/>
  <c r="AF7" i="1"/>
  <c r="AJ7" i="1"/>
  <c r="N31" i="1"/>
  <c r="S31" i="1"/>
  <c r="X31" i="1"/>
  <c r="AD31" i="1"/>
  <c r="N19" i="1"/>
  <c r="S19" i="1"/>
  <c r="AA19" i="1"/>
  <c r="Z22" i="1"/>
  <c r="AE22" i="1"/>
  <c r="AD35" i="1"/>
  <c r="N71" i="1"/>
  <c r="S71" i="1"/>
  <c r="X71" i="1"/>
  <c r="AD71" i="1"/>
  <c r="N20" i="1"/>
  <c r="S20" i="1"/>
  <c r="X20" i="1"/>
  <c r="AD20" i="1"/>
  <c r="V22" i="1"/>
  <c r="AA22" i="1"/>
  <c r="AF22" i="1"/>
  <c r="AJ22" i="1"/>
  <c r="V35" i="1"/>
  <c r="AE35" i="1"/>
  <c r="AL35" i="1"/>
  <c r="W48" i="1"/>
  <c r="AB48" i="1"/>
  <c r="AL48" i="1"/>
  <c r="AF49" i="1"/>
  <c r="AJ49" i="1"/>
  <c r="N50" i="1"/>
  <c r="S50" i="1"/>
  <c r="AA50" i="1"/>
  <c r="N10" i="1"/>
  <c r="S10" i="1"/>
  <c r="AA10" i="1"/>
  <c r="K71" i="1"/>
  <c r="Z71" i="1"/>
  <c r="AE71" i="1"/>
  <c r="N14" i="1"/>
  <c r="Z14" i="1"/>
  <c r="V31" i="1"/>
  <c r="AA31" i="1"/>
  <c r="AF31" i="1"/>
  <c r="AJ31" i="1"/>
  <c r="V17" i="1"/>
  <c r="AD17" i="1"/>
  <c r="AL17" i="1"/>
  <c r="V19" i="1"/>
  <c r="AE19" i="1"/>
  <c r="AL19" i="1"/>
  <c r="W22" i="1"/>
  <c r="AB22" i="1"/>
  <c r="AL22" i="1"/>
  <c r="W35" i="1"/>
  <c r="Z35" i="1"/>
  <c r="N48" i="1"/>
  <c r="S48" i="1"/>
  <c r="X48" i="1"/>
  <c r="AD48" i="1"/>
  <c r="V71" i="1"/>
  <c r="AA71" i="1"/>
  <c r="AF71" i="1"/>
  <c r="AJ71" i="1"/>
  <c r="V14" i="1"/>
  <c r="AD14" i="1"/>
  <c r="AL14" i="1"/>
  <c r="W31" i="1"/>
  <c r="AB31" i="1"/>
  <c r="AL31" i="1"/>
  <c r="W19" i="1"/>
  <c r="Z19" i="1"/>
  <c r="N22" i="1"/>
  <c r="S22" i="1"/>
  <c r="X22" i="1"/>
  <c r="AD22" i="1"/>
  <c r="N35" i="1"/>
  <c r="S35" i="1"/>
  <c r="AA35" i="1"/>
  <c r="W71" i="1"/>
  <c r="AB71" i="1"/>
  <c r="AL71" i="1"/>
  <c r="AF36" i="1"/>
  <c r="AJ36" i="1"/>
  <c r="AA74" i="1"/>
  <c r="N39" i="1"/>
  <c r="S39" i="1"/>
  <c r="X39" i="1"/>
  <c r="AD39" i="1"/>
  <c r="K74" i="1"/>
  <c r="W74" i="1"/>
  <c r="AE74" i="1"/>
  <c r="K39" i="1"/>
  <c r="Z39" i="1"/>
  <c r="AE39" i="1"/>
  <c r="N13" i="1"/>
  <c r="S13" i="1"/>
  <c r="AA13" i="1"/>
  <c r="Z36" i="1"/>
  <c r="U38" i="1"/>
  <c r="Q38" i="1"/>
  <c r="V38" i="1"/>
  <c r="AB38" i="1"/>
  <c r="AE56" i="1"/>
  <c r="AC38" i="1"/>
  <c r="AD38" i="1"/>
  <c r="Q40" i="1"/>
  <c r="K15" i="1"/>
  <c r="Z15" i="1"/>
  <c r="AE15" i="1"/>
  <c r="N43" i="1"/>
  <c r="S43" i="1"/>
  <c r="X43" i="1"/>
  <c r="AD43" i="1"/>
  <c r="U18" i="1"/>
  <c r="V21" i="1"/>
  <c r="AE21" i="1"/>
  <c r="AL21" i="1"/>
  <c r="V23" i="1"/>
  <c r="AE23" i="1"/>
  <c r="AL23" i="1"/>
  <c r="AB44" i="1"/>
  <c r="K58" i="1"/>
  <c r="Z58" i="1"/>
  <c r="AE58" i="1"/>
  <c r="Q59" i="1"/>
  <c r="Q63" i="1"/>
  <c r="V63" i="1"/>
  <c r="AB63" i="1"/>
  <c r="AL63" i="1"/>
  <c r="AB45" i="1"/>
  <c r="V15" i="1"/>
  <c r="AA15" i="1"/>
  <c r="AF15" i="1"/>
  <c r="AJ15" i="1"/>
  <c r="K43" i="1"/>
  <c r="Z43" i="1"/>
  <c r="AE43" i="1"/>
  <c r="W21" i="1"/>
  <c r="Z21" i="1"/>
  <c r="W23" i="1"/>
  <c r="Z23" i="1"/>
  <c r="N44" i="1"/>
  <c r="S44" i="1"/>
  <c r="X44" i="1"/>
  <c r="AD44" i="1"/>
  <c r="V58" i="1"/>
  <c r="AA58" i="1"/>
  <c r="AF58" i="1"/>
  <c r="AJ58" i="1"/>
  <c r="Z63" i="1"/>
  <c r="AC63" i="1"/>
  <c r="W15" i="1"/>
  <c r="AB15" i="1"/>
  <c r="AL15" i="1"/>
  <c r="N21" i="1"/>
  <c r="S21" i="1"/>
  <c r="AA21" i="1"/>
  <c r="N23" i="1"/>
  <c r="S23" i="1"/>
  <c r="AA23" i="1"/>
  <c r="W58" i="1"/>
  <c r="AB58" i="1"/>
  <c r="AL58" i="1"/>
  <c r="AB59" i="1"/>
  <c r="AK59" i="1"/>
  <c r="AF63" i="1"/>
  <c r="AJ63" i="1"/>
  <c r="Z45" i="1"/>
  <c r="N15" i="1"/>
  <c r="S15" i="1"/>
  <c r="X15" i="1"/>
  <c r="AD15" i="1"/>
  <c r="N58" i="1"/>
  <c r="S58" i="1"/>
  <c r="X58" i="1"/>
  <c r="AD58" i="1"/>
  <c r="U63" i="1"/>
  <c r="N45" i="1"/>
  <c r="S45" i="1"/>
  <c r="X45" i="1"/>
  <c r="AD45" i="1"/>
  <c r="AB24" i="1"/>
  <c r="AK24" i="1"/>
  <c r="AE25" i="1"/>
  <c r="U46" i="1"/>
  <c r="AD46" i="1"/>
  <c r="AK46" i="1"/>
  <c r="K81" i="1"/>
  <c r="Z81" i="1"/>
  <c r="AE81" i="1"/>
  <c r="K60" i="1"/>
  <c r="Z60" i="1"/>
  <c r="AE60" i="1"/>
  <c r="N61" i="1"/>
  <c r="S61" i="1"/>
  <c r="X61" i="1"/>
  <c r="AD61" i="1"/>
  <c r="AL65" i="1"/>
  <c r="AJ65" i="1"/>
  <c r="AF65" i="1"/>
  <c r="W65" i="1"/>
  <c r="K65" i="1"/>
  <c r="AE65" i="1"/>
  <c r="AB65" i="1"/>
  <c r="S65" i="1"/>
  <c r="AL46" i="1"/>
  <c r="V81" i="1"/>
  <c r="AA81" i="1"/>
  <c r="AF81" i="1"/>
  <c r="AJ81" i="1"/>
  <c r="V60" i="1"/>
  <c r="AA60" i="1"/>
  <c r="AF60" i="1"/>
  <c r="AJ60" i="1"/>
  <c r="X64" i="1"/>
  <c r="Q64" i="1"/>
  <c r="W81" i="1"/>
  <c r="AB81" i="1"/>
  <c r="AL81" i="1"/>
  <c r="W60" i="1"/>
  <c r="AB60" i="1"/>
  <c r="AL60" i="1"/>
  <c r="Z62" i="1"/>
  <c r="AC79" i="1"/>
  <c r="N81" i="1"/>
  <c r="S81" i="1"/>
  <c r="X81" i="1"/>
  <c r="AD81" i="1"/>
  <c r="N60" i="1"/>
  <c r="S60" i="1"/>
  <c r="X60" i="1"/>
  <c r="AD60" i="1"/>
  <c r="AF62" i="1"/>
  <c r="AJ62" i="1"/>
  <c r="U66" i="1"/>
  <c r="Z66" i="1"/>
  <c r="S67" i="1"/>
  <c r="AB67" i="1"/>
  <c r="AL26" i="1"/>
  <c r="W27" i="1"/>
  <c r="AB27" i="1"/>
  <c r="AL27" i="1"/>
  <c r="V47" i="1"/>
  <c r="AA47" i="1"/>
  <c r="AF47" i="1"/>
  <c r="AJ47" i="1"/>
  <c r="AC64" i="1"/>
  <c r="AE67" i="1"/>
  <c r="U26" i="1"/>
  <c r="N27" i="1"/>
  <c r="S27" i="1"/>
  <c r="X27" i="1"/>
  <c r="AD27" i="1"/>
  <c r="AB47" i="1"/>
  <c r="K67" i="1"/>
  <c r="W67" i="1"/>
  <c r="AF67" i="1"/>
  <c r="AJ67" i="1"/>
  <c r="Q26" i="1"/>
  <c r="V26" i="1"/>
  <c r="K27" i="1"/>
  <c r="Z27" i="1"/>
  <c r="AE27" i="1"/>
  <c r="N28" i="1"/>
  <c r="Z28" i="1"/>
  <c r="N47" i="1"/>
  <c r="S47" i="1"/>
  <c r="X47" i="1"/>
  <c r="AD47" i="1"/>
  <c r="V28" i="1"/>
  <c r="AD28" i="1"/>
  <c r="AL28" i="1"/>
  <c r="AC29" i="1"/>
  <c r="N72" i="1"/>
  <c r="S72" i="1"/>
  <c r="AA72" i="1"/>
  <c r="K73" i="1"/>
  <c r="Z73" i="1"/>
  <c r="AE73" i="1"/>
  <c r="K68" i="1"/>
  <c r="AK77" i="1"/>
  <c r="AL77" i="1"/>
  <c r="AB77" i="1"/>
  <c r="W77" i="1"/>
  <c r="AJ77" i="1"/>
  <c r="AF77" i="1"/>
  <c r="AA77" i="1"/>
  <c r="V77" i="1"/>
  <c r="AE77" i="1"/>
  <c r="Z77" i="1"/>
  <c r="K77" i="1"/>
  <c r="AD77" i="1"/>
  <c r="N73" i="1"/>
  <c r="S73" i="1"/>
  <c r="X73" i="1"/>
  <c r="AD73" i="1"/>
  <c r="AK68" i="1"/>
  <c r="AD68" i="1"/>
  <c r="X68" i="1"/>
  <c r="N68" i="1"/>
  <c r="S68" i="1"/>
  <c r="AA68" i="1"/>
  <c r="AL68" i="1"/>
  <c r="X77" i="1"/>
  <c r="AF80" i="1"/>
  <c r="N82" i="1"/>
  <c r="V82" i="1"/>
  <c r="Z82" i="1"/>
  <c r="AD82" i="1"/>
  <c r="AL82" i="1"/>
  <c r="K82" i="1"/>
  <c r="S82" i="1"/>
  <c r="W82" i="1"/>
  <c r="AA82" i="1"/>
  <c r="AE82" i="1"/>
  <c r="Q83" i="1"/>
  <c r="U83" i="1"/>
  <c r="AC83" i="1"/>
  <c r="AK83" i="1"/>
  <c r="U78" i="1"/>
  <c r="N69" i="1"/>
  <c r="S69" i="1"/>
  <c r="X69" i="1"/>
  <c r="AD69" i="1"/>
  <c r="X82" i="1"/>
  <c r="AB82" i="1"/>
  <c r="AF82" i="1"/>
  <c r="AJ82" i="1"/>
  <c r="N83" i="1"/>
  <c r="V83" i="1"/>
  <c r="Z83" i="1"/>
  <c r="AD83" i="1"/>
  <c r="AL83" i="1"/>
  <c r="AE75" i="1"/>
  <c r="Q78" i="1"/>
  <c r="K69" i="1"/>
  <c r="Z69" i="1"/>
  <c r="AE69" i="1"/>
  <c r="AC52" i="1"/>
  <c r="Q82" i="1"/>
  <c r="U82" i="1"/>
  <c r="AC82" i="1"/>
  <c r="K83" i="1"/>
  <c r="S83" i="1"/>
  <c r="W83" i="1"/>
  <c r="AA83" i="1"/>
  <c r="AC53" i="1"/>
  <c r="W53" i="1"/>
  <c r="AA53" i="1"/>
  <c r="AE53" i="1"/>
  <c r="K2" i="1"/>
  <c r="S2" i="1"/>
  <c r="W2" i="1"/>
  <c r="AA2" i="1"/>
  <c r="AE2" i="1"/>
  <c r="X53" i="1"/>
  <c r="AB53" i="1"/>
  <c r="AF53" i="1"/>
  <c r="AJ53" i="1"/>
  <c r="K4" i="1"/>
  <c r="S4" i="1"/>
  <c r="W4" i="1"/>
  <c r="AA4" i="1"/>
  <c r="AE4" i="1"/>
  <c r="N70" i="1"/>
  <c r="V70" i="1"/>
  <c r="Z70" i="1"/>
  <c r="AD70" i="1"/>
  <c r="AL70" i="1"/>
  <c r="X6" i="1"/>
  <c r="AB6" i="1"/>
  <c r="AF6" i="1"/>
  <c r="AJ6" i="1"/>
  <c r="Q54" i="1"/>
  <c r="U54" i="1"/>
  <c r="AC54" i="1"/>
  <c r="N8" i="1"/>
  <c r="V8" i="1"/>
  <c r="Z8" i="1"/>
  <c r="AD8" i="1"/>
  <c r="AL8" i="1"/>
  <c r="K9" i="1"/>
  <c r="S9" i="1"/>
  <c r="W9" i="1"/>
  <c r="AA9" i="1"/>
  <c r="AE9" i="1"/>
  <c r="Q5" i="1"/>
  <c r="U5" i="1"/>
  <c r="AC5" i="1"/>
  <c r="AK53" i="1"/>
  <c r="Q6" i="1"/>
  <c r="U6" i="1"/>
  <c r="AC6" i="1"/>
  <c r="AK6" i="1"/>
  <c r="Q2" i="1"/>
  <c r="U2" i="1"/>
  <c r="AC2" i="1"/>
  <c r="N53" i="1"/>
  <c r="V53" i="1"/>
  <c r="Z53" i="1"/>
  <c r="AD53" i="1"/>
  <c r="AL53" i="1"/>
  <c r="Q4" i="1"/>
  <c r="U4" i="1"/>
  <c r="AC4" i="1"/>
  <c r="X70" i="1"/>
  <c r="AB70" i="1"/>
  <c r="AF70" i="1"/>
  <c r="AJ70" i="1"/>
  <c r="N6" i="1"/>
  <c r="V6" i="1"/>
  <c r="Z6" i="1"/>
  <c r="AD6" i="1"/>
  <c r="AL6" i="1"/>
  <c r="X8" i="1"/>
  <c r="AB8" i="1"/>
  <c r="AF8" i="1"/>
  <c r="AJ8" i="1"/>
  <c r="Q9" i="1"/>
  <c r="U9" i="1"/>
  <c r="AC9" i="1"/>
  <c r="Q53" i="1"/>
  <c r="U53" i="1"/>
  <c r="K53" i="1"/>
  <c r="Q70" i="1"/>
  <c r="U70" i="1"/>
  <c r="AC70" i="1"/>
  <c r="K6" i="1"/>
  <c r="S6" i="1"/>
  <c r="W6" i="1"/>
  <c r="AA6" i="1"/>
  <c r="Q8" i="1"/>
  <c r="U8" i="1"/>
  <c r="AC8" i="1"/>
  <c r="K12" i="1"/>
  <c r="S12" i="1"/>
  <c r="W12" i="1"/>
  <c r="K30" i="1"/>
  <c r="AA30" i="1"/>
  <c r="AF30" i="1"/>
  <c r="AJ12" i="1"/>
  <c r="AF12" i="1"/>
  <c r="AB12" i="1"/>
  <c r="X12" i="1"/>
  <c r="Q12" i="1"/>
  <c r="U12" i="1"/>
  <c r="AA12" i="1"/>
  <c r="AL12" i="1"/>
  <c r="AL30" i="1"/>
  <c r="AD30" i="1"/>
  <c r="Z30" i="1"/>
  <c r="V30" i="1"/>
  <c r="N30" i="1"/>
  <c r="W30" i="1"/>
  <c r="AC30" i="1"/>
  <c r="Q7" i="1"/>
  <c r="U7" i="1"/>
  <c r="AC7" i="1"/>
  <c r="N12" i="1"/>
  <c r="V12" i="1"/>
  <c r="AC12" i="1"/>
  <c r="S30" i="1"/>
  <c r="X30" i="1"/>
  <c r="AE30" i="1"/>
  <c r="K14" i="1"/>
  <c r="S14" i="1"/>
  <c r="W14" i="1"/>
  <c r="AA14" i="1"/>
  <c r="AE14" i="1"/>
  <c r="Q31" i="1"/>
  <c r="U31" i="1"/>
  <c r="AC31" i="1"/>
  <c r="N32" i="1"/>
  <c r="V32" i="1"/>
  <c r="Z32" i="1"/>
  <c r="AD32" i="1"/>
  <c r="AL32" i="1"/>
  <c r="K17" i="1"/>
  <c r="S17" i="1"/>
  <c r="W17" i="1"/>
  <c r="AA17" i="1"/>
  <c r="AE17" i="1"/>
  <c r="N33" i="1"/>
  <c r="V33" i="1"/>
  <c r="Z33" i="1"/>
  <c r="AD33" i="1"/>
  <c r="AL33" i="1"/>
  <c r="X19" i="1"/>
  <c r="AB19" i="1"/>
  <c r="AF19" i="1"/>
  <c r="AJ19" i="1"/>
  <c r="Q20" i="1"/>
  <c r="U20" i="1"/>
  <c r="AC20" i="1"/>
  <c r="N34" i="1"/>
  <c r="V34" i="1"/>
  <c r="Z34" i="1"/>
  <c r="AD34" i="1"/>
  <c r="AL34" i="1"/>
  <c r="Q22" i="1"/>
  <c r="U22" i="1"/>
  <c r="AC22" i="1"/>
  <c r="X35" i="1"/>
  <c r="AB35" i="1"/>
  <c r="AF35" i="1"/>
  <c r="AJ35" i="1"/>
  <c r="Q48" i="1"/>
  <c r="U48" i="1"/>
  <c r="AC48" i="1"/>
  <c r="N3" i="1"/>
  <c r="V3" i="1"/>
  <c r="Z3" i="1"/>
  <c r="AD3" i="1"/>
  <c r="AL3" i="1"/>
  <c r="U49" i="1"/>
  <c r="AB49" i="1"/>
  <c r="AK49" i="1"/>
  <c r="X14" i="1"/>
  <c r="AB14" i="1"/>
  <c r="AF14" i="1"/>
  <c r="AJ14" i="1"/>
  <c r="K32" i="1"/>
  <c r="S32" i="1"/>
  <c r="W32" i="1"/>
  <c r="AA32" i="1"/>
  <c r="AE32" i="1"/>
  <c r="X17" i="1"/>
  <c r="AB17" i="1"/>
  <c r="AF17" i="1"/>
  <c r="AJ17" i="1"/>
  <c r="K33" i="1"/>
  <c r="S33" i="1"/>
  <c r="W33" i="1"/>
  <c r="AA33" i="1"/>
  <c r="AE33" i="1"/>
  <c r="Q19" i="1"/>
  <c r="U19" i="1"/>
  <c r="AC19" i="1"/>
  <c r="K34" i="1"/>
  <c r="S34" i="1"/>
  <c r="W34" i="1"/>
  <c r="AA34" i="1"/>
  <c r="AE34" i="1"/>
  <c r="Q35" i="1"/>
  <c r="U35" i="1"/>
  <c r="AC35" i="1"/>
  <c r="K3" i="1"/>
  <c r="S3" i="1"/>
  <c r="W3" i="1"/>
  <c r="AA3" i="1"/>
  <c r="AE3" i="1"/>
  <c r="Q49" i="1"/>
  <c r="V49" i="1"/>
  <c r="AC49" i="1"/>
  <c r="Q14" i="1"/>
  <c r="U14" i="1"/>
  <c r="AC14" i="1"/>
  <c r="X32" i="1"/>
  <c r="AB32" i="1"/>
  <c r="AF32" i="1"/>
  <c r="AJ32" i="1"/>
  <c r="Q17" i="1"/>
  <c r="U17" i="1"/>
  <c r="AC17" i="1"/>
  <c r="X33" i="1"/>
  <c r="AB33" i="1"/>
  <c r="AF33" i="1"/>
  <c r="AJ33" i="1"/>
  <c r="X34" i="1"/>
  <c r="AB34" i="1"/>
  <c r="AF34" i="1"/>
  <c r="AJ34" i="1"/>
  <c r="X3" i="1"/>
  <c r="AB3" i="1"/>
  <c r="AF3" i="1"/>
  <c r="AJ3" i="1"/>
  <c r="AE49" i="1"/>
  <c r="AA49" i="1"/>
  <c r="W49" i="1"/>
  <c r="S49" i="1"/>
  <c r="K49" i="1"/>
  <c r="N49" i="1"/>
  <c r="X49" i="1"/>
  <c r="AD49" i="1"/>
  <c r="Q32" i="1"/>
  <c r="U32" i="1"/>
  <c r="AC32" i="1"/>
  <c r="Q33" i="1"/>
  <c r="U33" i="1"/>
  <c r="AC33" i="1"/>
  <c r="Q34" i="1"/>
  <c r="U34" i="1"/>
  <c r="AC34" i="1"/>
  <c r="Q3" i="1"/>
  <c r="U3" i="1"/>
  <c r="AC3" i="1"/>
  <c r="X50" i="1"/>
  <c r="AB50" i="1"/>
  <c r="AF50" i="1"/>
  <c r="AJ50" i="1"/>
  <c r="N37" i="1"/>
  <c r="V37" i="1"/>
  <c r="Z37" i="1"/>
  <c r="AD37" i="1"/>
  <c r="AL37" i="1"/>
  <c r="X10" i="1"/>
  <c r="AB10" i="1"/>
  <c r="AF10" i="1"/>
  <c r="AJ10" i="1"/>
  <c r="Q71" i="1"/>
  <c r="U71" i="1"/>
  <c r="AC71" i="1"/>
  <c r="Q50" i="1"/>
  <c r="U50" i="1"/>
  <c r="AC50" i="1"/>
  <c r="K37" i="1"/>
  <c r="S37" i="1"/>
  <c r="W37" i="1"/>
  <c r="AA37" i="1"/>
  <c r="AE37" i="1"/>
  <c r="Q10" i="1"/>
  <c r="U10" i="1"/>
  <c r="AC10" i="1"/>
  <c r="X37" i="1"/>
  <c r="AB37" i="1"/>
  <c r="AF37" i="1"/>
  <c r="AJ37" i="1"/>
  <c r="Q37" i="1"/>
  <c r="U37" i="1"/>
  <c r="AC37" i="1"/>
  <c r="X74" i="1"/>
  <c r="AB74" i="1"/>
  <c r="AF74" i="1"/>
  <c r="AJ74" i="1"/>
  <c r="Q74" i="1"/>
  <c r="U74" i="1"/>
  <c r="AC74" i="1"/>
  <c r="AK74" i="1"/>
  <c r="N74" i="1"/>
  <c r="V74" i="1"/>
  <c r="Z74" i="1"/>
  <c r="AD74" i="1"/>
  <c r="Q39" i="1"/>
  <c r="U39" i="1"/>
  <c r="AC39" i="1"/>
  <c r="N11" i="1"/>
  <c r="V11" i="1"/>
  <c r="Z11" i="1"/>
  <c r="AD11" i="1"/>
  <c r="AL11" i="1"/>
  <c r="X13" i="1"/>
  <c r="AB13" i="1"/>
  <c r="AF13" i="1"/>
  <c r="AJ13" i="1"/>
  <c r="N41" i="1"/>
  <c r="V41" i="1"/>
  <c r="AC41" i="1"/>
  <c r="U36" i="1"/>
  <c r="AB36" i="1"/>
  <c r="AK36" i="1"/>
  <c r="K55" i="1"/>
  <c r="AA55" i="1"/>
  <c r="AF55" i="1"/>
  <c r="AJ55" i="1"/>
  <c r="X56" i="1"/>
  <c r="K11" i="1"/>
  <c r="S11" i="1"/>
  <c r="W11" i="1"/>
  <c r="AA11" i="1"/>
  <c r="AE11" i="1"/>
  <c r="Q13" i="1"/>
  <c r="U13" i="1"/>
  <c r="AC13" i="1"/>
  <c r="K41" i="1"/>
  <c r="S41" i="1"/>
  <c r="W41" i="1"/>
  <c r="AD41" i="1"/>
  <c r="Q36" i="1"/>
  <c r="V36" i="1"/>
  <c r="AC36" i="1"/>
  <c r="Q55" i="1"/>
  <c r="U55" i="1"/>
  <c r="AB55" i="1"/>
  <c r="AL56" i="1"/>
  <c r="AD56" i="1"/>
  <c r="Z56" i="1"/>
  <c r="V56" i="1"/>
  <c r="N56" i="1"/>
  <c r="AK56" i="1"/>
  <c r="AB56" i="1"/>
  <c r="U56" i="1"/>
  <c r="Q56" i="1"/>
  <c r="S56" i="1"/>
  <c r="AC56" i="1"/>
  <c r="X11" i="1"/>
  <c r="AB11" i="1"/>
  <c r="AF11" i="1"/>
  <c r="AJ11" i="1"/>
  <c r="Z41" i="1"/>
  <c r="AE41" i="1"/>
  <c r="AE36" i="1"/>
  <c r="AA36" i="1"/>
  <c r="W36" i="1"/>
  <c r="S36" i="1"/>
  <c r="K36" i="1"/>
  <c r="N36" i="1"/>
  <c r="X36" i="1"/>
  <c r="AD36" i="1"/>
  <c r="AL55" i="1"/>
  <c r="AD55" i="1"/>
  <c r="Z55" i="1"/>
  <c r="V55" i="1"/>
  <c r="N55" i="1"/>
  <c r="W55" i="1"/>
  <c r="AC55" i="1"/>
  <c r="Q11" i="1"/>
  <c r="U11" i="1"/>
  <c r="AC11" i="1"/>
  <c r="AJ41" i="1"/>
  <c r="AF41" i="1"/>
  <c r="AB41" i="1"/>
  <c r="X41" i="1"/>
  <c r="Q41" i="1"/>
  <c r="U41" i="1"/>
  <c r="AA41" i="1"/>
  <c r="AL41" i="1"/>
  <c r="S55" i="1"/>
  <c r="X55" i="1"/>
  <c r="AE55" i="1"/>
  <c r="AE38" i="1"/>
  <c r="AA38" i="1"/>
  <c r="W38" i="1"/>
  <c r="S38" i="1"/>
  <c r="K38" i="1"/>
  <c r="AJ38" i="1"/>
  <c r="AF38" i="1"/>
  <c r="Z38" i="1"/>
  <c r="N38" i="1"/>
  <c r="X38" i="1"/>
  <c r="AL38" i="1"/>
  <c r="K56" i="1"/>
  <c r="W56" i="1"/>
  <c r="AF56" i="1"/>
  <c r="AJ56" i="1"/>
  <c r="AJ16" i="1"/>
  <c r="AF16" i="1"/>
  <c r="AB16" i="1"/>
  <c r="X16" i="1"/>
  <c r="AE16" i="1"/>
  <c r="AA16" i="1"/>
  <c r="W16" i="1"/>
  <c r="S16" i="1"/>
  <c r="K16" i="1"/>
  <c r="AL16" i="1"/>
  <c r="AD16" i="1"/>
  <c r="Z16" i="1"/>
  <c r="V16" i="1"/>
  <c r="N16" i="1"/>
  <c r="Q16" i="1"/>
  <c r="U16" i="1"/>
  <c r="AC16" i="1"/>
  <c r="AK16" i="1"/>
  <c r="AJ40" i="1"/>
  <c r="AF40" i="1"/>
  <c r="AB40" i="1"/>
  <c r="X40" i="1"/>
  <c r="AE40" i="1"/>
  <c r="AA40" i="1"/>
  <c r="W40" i="1"/>
  <c r="S40" i="1"/>
  <c r="K40" i="1"/>
  <c r="AL40" i="1"/>
  <c r="AD40" i="1"/>
  <c r="Z40" i="1"/>
  <c r="V40" i="1"/>
  <c r="N40" i="1"/>
  <c r="AC40" i="1"/>
  <c r="AK40" i="1"/>
  <c r="Q42" i="1"/>
  <c r="AF51" i="1"/>
  <c r="U40" i="1"/>
  <c r="AJ18" i="1"/>
  <c r="AF18" i="1"/>
  <c r="AB18" i="1"/>
  <c r="X18" i="1"/>
  <c r="AE18" i="1"/>
  <c r="AA18" i="1"/>
  <c r="W18" i="1"/>
  <c r="S18" i="1"/>
  <c r="K18" i="1"/>
  <c r="AL18" i="1"/>
  <c r="AD18" i="1"/>
  <c r="Z18" i="1"/>
  <c r="V18" i="1"/>
  <c r="N18" i="1"/>
  <c r="AC18" i="1"/>
  <c r="AK18" i="1"/>
  <c r="AJ42" i="1"/>
  <c r="AF42" i="1"/>
  <c r="AB42" i="1"/>
  <c r="X42" i="1"/>
  <c r="AE42" i="1"/>
  <c r="AA42" i="1"/>
  <c r="W42" i="1"/>
  <c r="S42" i="1"/>
  <c r="K42" i="1"/>
  <c r="AL42" i="1"/>
  <c r="AD42" i="1"/>
  <c r="Z42" i="1"/>
  <c r="V42" i="1"/>
  <c r="N42" i="1"/>
  <c r="AC42" i="1"/>
  <c r="AK42" i="1"/>
  <c r="AE51" i="1"/>
  <c r="AA51" i="1"/>
  <c r="W51" i="1"/>
  <c r="S51" i="1"/>
  <c r="K51" i="1"/>
  <c r="AL51" i="1"/>
  <c r="AD51" i="1"/>
  <c r="Z51" i="1"/>
  <c r="V51" i="1"/>
  <c r="N51" i="1"/>
  <c r="AC51" i="1"/>
  <c r="AB51" i="1"/>
  <c r="X51" i="1"/>
  <c r="Q51" i="1"/>
  <c r="AK51" i="1"/>
  <c r="U51" i="1"/>
  <c r="AJ79" i="1"/>
  <c r="AF79" i="1"/>
  <c r="AB79" i="1"/>
  <c r="X79" i="1"/>
  <c r="AE79" i="1"/>
  <c r="AA79" i="1"/>
  <c r="W79" i="1"/>
  <c r="S79" i="1"/>
  <c r="K79" i="1"/>
  <c r="AL79" i="1"/>
  <c r="AD79" i="1"/>
  <c r="Z79" i="1"/>
  <c r="V79" i="1"/>
  <c r="N79" i="1"/>
  <c r="Q79" i="1"/>
  <c r="U79" i="1"/>
  <c r="AJ57" i="1"/>
  <c r="AF57" i="1"/>
  <c r="AB57" i="1"/>
  <c r="X57" i="1"/>
  <c r="Q57" i="1"/>
  <c r="U57" i="1"/>
  <c r="AA57" i="1"/>
  <c r="AL57" i="1"/>
  <c r="AL59" i="1"/>
  <c r="AD59" i="1"/>
  <c r="Z59" i="1"/>
  <c r="V59" i="1"/>
  <c r="N59" i="1"/>
  <c r="W59" i="1"/>
  <c r="AC59" i="1"/>
  <c r="AL24" i="1"/>
  <c r="AD24" i="1"/>
  <c r="Z24" i="1"/>
  <c r="V24" i="1"/>
  <c r="N24" i="1"/>
  <c r="W24" i="1"/>
  <c r="AC24" i="1"/>
  <c r="Q15" i="1"/>
  <c r="U15" i="1"/>
  <c r="AC15" i="1"/>
  <c r="Q43" i="1"/>
  <c r="U43" i="1"/>
  <c r="AC43" i="1"/>
  <c r="X21" i="1"/>
  <c r="AB21" i="1"/>
  <c r="AF21" i="1"/>
  <c r="AJ21" i="1"/>
  <c r="X23" i="1"/>
  <c r="AB23" i="1"/>
  <c r="AF23" i="1"/>
  <c r="AJ23" i="1"/>
  <c r="Q44" i="1"/>
  <c r="U44" i="1"/>
  <c r="AC44" i="1"/>
  <c r="N57" i="1"/>
  <c r="V57" i="1"/>
  <c r="AC57" i="1"/>
  <c r="S59" i="1"/>
  <c r="X59" i="1"/>
  <c r="AE59" i="1"/>
  <c r="AE63" i="1"/>
  <c r="AA63" i="1"/>
  <c r="W63" i="1"/>
  <c r="S63" i="1"/>
  <c r="K63" i="1"/>
  <c r="N63" i="1"/>
  <c r="X63" i="1"/>
  <c r="AD63" i="1"/>
  <c r="S24" i="1"/>
  <c r="X24" i="1"/>
  <c r="AE24" i="1"/>
  <c r="Q46" i="1"/>
  <c r="V46" i="1"/>
  <c r="Q21" i="1"/>
  <c r="U21" i="1"/>
  <c r="AC21" i="1"/>
  <c r="Q23" i="1"/>
  <c r="U23" i="1"/>
  <c r="AC23" i="1"/>
  <c r="K57" i="1"/>
  <c r="S57" i="1"/>
  <c r="W57" i="1"/>
  <c r="AD57" i="1"/>
  <c r="K59" i="1"/>
  <c r="AA59" i="1"/>
  <c r="AF59" i="1"/>
  <c r="AJ59" i="1"/>
  <c r="K24" i="1"/>
  <c r="AA24" i="1"/>
  <c r="AF24" i="1"/>
  <c r="AJ24" i="1"/>
  <c r="AJ46" i="1"/>
  <c r="AF46" i="1"/>
  <c r="AB46" i="1"/>
  <c r="X46" i="1"/>
  <c r="AE46" i="1"/>
  <c r="AA46" i="1"/>
  <c r="W46" i="1"/>
  <c r="S46" i="1"/>
  <c r="K46" i="1"/>
  <c r="N46" i="1"/>
  <c r="AC46" i="1"/>
  <c r="Q25" i="1"/>
  <c r="U25" i="1"/>
  <c r="AC25" i="1"/>
  <c r="AK25" i="1"/>
  <c r="U62" i="1"/>
  <c r="AB62" i="1"/>
  <c r="AK62" i="1"/>
  <c r="AJ66" i="1"/>
  <c r="AF66" i="1"/>
  <c r="AB66" i="1"/>
  <c r="X66" i="1"/>
  <c r="AE66" i="1"/>
  <c r="AA66" i="1"/>
  <c r="W66" i="1"/>
  <c r="S66" i="1"/>
  <c r="K66" i="1"/>
  <c r="N66" i="1"/>
  <c r="AC66" i="1"/>
  <c r="Q58" i="1"/>
  <c r="U58" i="1"/>
  <c r="AC58" i="1"/>
  <c r="Q45" i="1"/>
  <c r="U45" i="1"/>
  <c r="AC45" i="1"/>
  <c r="N25" i="1"/>
  <c r="V25" i="1"/>
  <c r="Z25" i="1"/>
  <c r="AD25" i="1"/>
  <c r="Q62" i="1"/>
  <c r="V62" i="1"/>
  <c r="AC62" i="1"/>
  <c r="AE64" i="1"/>
  <c r="AA64" i="1"/>
  <c r="W64" i="1"/>
  <c r="S64" i="1"/>
  <c r="K64" i="1"/>
  <c r="AL64" i="1"/>
  <c r="AD64" i="1"/>
  <c r="Z64" i="1"/>
  <c r="V64" i="1"/>
  <c r="N64" i="1"/>
  <c r="AF64" i="1"/>
  <c r="AJ64" i="1"/>
  <c r="AD66" i="1"/>
  <c r="AK66" i="1"/>
  <c r="AJ26" i="1"/>
  <c r="AF26" i="1"/>
  <c r="AB26" i="1"/>
  <c r="X26" i="1"/>
  <c r="AE26" i="1"/>
  <c r="AA26" i="1"/>
  <c r="W26" i="1"/>
  <c r="S26" i="1"/>
  <c r="K26" i="1"/>
  <c r="N26" i="1"/>
  <c r="AC26" i="1"/>
  <c r="AE62" i="1"/>
  <c r="AA62" i="1"/>
  <c r="W62" i="1"/>
  <c r="S62" i="1"/>
  <c r="K62" i="1"/>
  <c r="N62" i="1"/>
  <c r="X62" i="1"/>
  <c r="AD62" i="1"/>
  <c r="Q65" i="1"/>
  <c r="U65" i="1"/>
  <c r="AC65" i="1"/>
  <c r="AK65" i="1"/>
  <c r="Q67" i="1"/>
  <c r="U67" i="1"/>
  <c r="AC67" i="1"/>
  <c r="AK67" i="1"/>
  <c r="K28" i="1"/>
  <c r="S28" i="1"/>
  <c r="W28" i="1"/>
  <c r="AA28" i="1"/>
  <c r="AE28" i="1"/>
  <c r="Q81" i="1"/>
  <c r="U81" i="1"/>
  <c r="AC81" i="1"/>
  <c r="Q60" i="1"/>
  <c r="U60" i="1"/>
  <c r="AC60" i="1"/>
  <c r="Q61" i="1"/>
  <c r="U61" i="1"/>
  <c r="AC61" i="1"/>
  <c r="N65" i="1"/>
  <c r="V65" i="1"/>
  <c r="Z65" i="1"/>
  <c r="AD65" i="1"/>
  <c r="N67" i="1"/>
  <c r="V67" i="1"/>
  <c r="Z67" i="1"/>
  <c r="AD67" i="1"/>
  <c r="Q27" i="1"/>
  <c r="U27" i="1"/>
  <c r="AC27" i="1"/>
  <c r="X28" i="1"/>
  <c r="AB28" i="1"/>
  <c r="AF28" i="1"/>
  <c r="AJ28" i="1"/>
  <c r="AE76" i="1"/>
  <c r="AA76" i="1"/>
  <c r="W76" i="1"/>
  <c r="S76" i="1"/>
  <c r="K76" i="1"/>
  <c r="AL76" i="1"/>
  <c r="AD76" i="1"/>
  <c r="Z76" i="1"/>
  <c r="V76" i="1"/>
  <c r="N76" i="1"/>
  <c r="AB76" i="1"/>
  <c r="X76" i="1"/>
  <c r="Q76" i="1"/>
  <c r="AK76" i="1"/>
  <c r="U76" i="1"/>
  <c r="AJ76" i="1"/>
  <c r="AF76" i="1"/>
  <c r="AC76" i="1"/>
  <c r="AC78" i="1"/>
  <c r="AB78" i="1"/>
  <c r="Q28" i="1"/>
  <c r="U28" i="1"/>
  <c r="AC28" i="1"/>
  <c r="AJ29" i="1"/>
  <c r="AF29" i="1"/>
  <c r="AB29" i="1"/>
  <c r="X29" i="1"/>
  <c r="AE29" i="1"/>
  <c r="AA29" i="1"/>
  <c r="W29" i="1"/>
  <c r="S29" i="1"/>
  <c r="K29" i="1"/>
  <c r="Z29" i="1"/>
  <c r="V29" i="1"/>
  <c r="Q29" i="1"/>
  <c r="AL29" i="1"/>
  <c r="U29" i="1"/>
  <c r="AK29" i="1"/>
  <c r="AD29" i="1"/>
  <c r="N29" i="1"/>
  <c r="AE80" i="1"/>
  <c r="AA80" i="1"/>
  <c r="W80" i="1"/>
  <c r="S80" i="1"/>
  <c r="K80" i="1"/>
  <c r="AL80" i="1"/>
  <c r="AD80" i="1"/>
  <c r="Z80" i="1"/>
  <c r="V80" i="1"/>
  <c r="N80" i="1"/>
  <c r="AB80" i="1"/>
  <c r="X80" i="1"/>
  <c r="Q80" i="1"/>
  <c r="AK80" i="1"/>
  <c r="U80" i="1"/>
  <c r="Q47" i="1"/>
  <c r="U47" i="1"/>
  <c r="AC47" i="1"/>
  <c r="AF52" i="1"/>
  <c r="AC80" i="1"/>
  <c r="AE52" i="1"/>
  <c r="AA52" i="1"/>
  <c r="W52" i="1"/>
  <c r="S52" i="1"/>
  <c r="K52" i="1"/>
  <c r="AL52" i="1"/>
  <c r="AD52" i="1"/>
  <c r="Z52" i="1"/>
  <c r="V52" i="1"/>
  <c r="N52" i="1"/>
  <c r="AB52" i="1"/>
  <c r="X52" i="1"/>
  <c r="Q52" i="1"/>
  <c r="AK52" i="1"/>
  <c r="U52" i="1"/>
  <c r="X72" i="1"/>
  <c r="AB72" i="1"/>
  <c r="AF72" i="1"/>
  <c r="AJ72" i="1"/>
  <c r="Q73" i="1"/>
  <c r="U73" i="1"/>
  <c r="AC73" i="1"/>
  <c r="AE78" i="1"/>
  <c r="AA78" i="1"/>
  <c r="W78" i="1"/>
  <c r="S78" i="1"/>
  <c r="K78" i="1"/>
  <c r="AL78" i="1"/>
  <c r="AD78" i="1"/>
  <c r="Z78" i="1"/>
  <c r="V78" i="1"/>
  <c r="N78" i="1"/>
  <c r="AF78" i="1"/>
  <c r="AJ78" i="1"/>
  <c r="Q72" i="1"/>
  <c r="U72" i="1"/>
  <c r="AC72" i="1"/>
  <c r="Q75" i="1"/>
  <c r="U75" i="1"/>
  <c r="AC75" i="1"/>
  <c r="AK75" i="1"/>
  <c r="Q68" i="1"/>
  <c r="U68" i="1"/>
  <c r="AC68" i="1"/>
  <c r="N75" i="1"/>
  <c r="V75" i="1"/>
  <c r="Z75" i="1"/>
  <c r="AD75" i="1"/>
  <c r="Q77" i="1"/>
  <c r="U77" i="1"/>
  <c r="AC77" i="1"/>
  <c r="Q69" i="1"/>
  <c r="U69" i="1"/>
  <c r="AC69" i="1"/>
  <c r="T22" i="2"/>
</calcChain>
</file>

<file path=xl/sharedStrings.xml><?xml version="1.0" encoding="utf-8"?>
<sst xmlns="http://schemas.openxmlformats.org/spreadsheetml/2006/main" count="388" uniqueCount="262">
  <si>
    <t>Xoserve Change Delivery Plan on a Page</t>
  </si>
  <si>
    <t>Legend</t>
  </si>
  <si>
    <t>XXX</t>
  </si>
  <si>
    <t>Completed Task</t>
  </si>
  <si>
    <t>The attached plans give a view of the all change currently being managed by Xoserve via mutiple delivery platforms, UK link, Gemini, and Data.</t>
  </si>
  <si>
    <t>Forcast Activity</t>
  </si>
  <si>
    <t>Tab 1 - provides all UK Link impacting change, release 2 &amp; 3 are currently in delivery, releases June-19 and Nov-19 have not yet had the scope for inclusion in the release agreed, therefore any change detailed in these releases are placeholders only.  Also sets out potential delivery timelines for CSS (Central Switching Services) and UIG (unidentified Gas).  At present RAASP is considered for inclusion in November 2019 release</t>
  </si>
  <si>
    <t>Baseline Activity</t>
  </si>
  <si>
    <t>Tab 2 - lists all current live change that feeds into the plans in this publication</t>
  </si>
  <si>
    <t>Potential Actibity</t>
  </si>
  <si>
    <t>Tab 3 - Provides a 'look ahead' 2 year view of change for UK Link</t>
  </si>
  <si>
    <t>RAG</t>
  </si>
  <si>
    <t>Activity at risk</t>
  </si>
  <si>
    <t>Activity with potential risk</t>
  </si>
  <si>
    <t>Activity on Track</t>
  </si>
  <si>
    <t>Activity under replan/Review</t>
  </si>
  <si>
    <t>Change Allocation</t>
  </si>
  <si>
    <t>Count of XRNs</t>
  </si>
  <si>
    <t>Solution Manager Update (Feb'18)</t>
  </si>
  <si>
    <t>R3.0 (Nov'18)</t>
  </si>
  <si>
    <t>R2.0 (Jun'18)</t>
  </si>
  <si>
    <t>R1.0 (Nexus)</t>
  </si>
  <si>
    <t>R&amp;N New Environment (Apr'18)</t>
  </si>
  <si>
    <t>R&amp;N Minor Release/Impact Assessment (Mar'18)</t>
  </si>
  <si>
    <t>Out for industry sponsorship/approval to reject</t>
  </si>
  <si>
    <t>Minor Enhancement Delivered Change</t>
  </si>
  <si>
    <t>CSS</t>
  </si>
  <si>
    <t>Grand Total</t>
  </si>
  <si>
    <r>
      <t>Please filter in column C within the '</t>
    </r>
    <r>
      <rPr>
        <sz val="12"/>
        <color theme="1"/>
        <rFont val="Calibri"/>
        <family val="2"/>
        <scheme val="minor"/>
      </rPr>
      <t>R&amp;N_Live_Changes</t>
    </r>
    <r>
      <rPr>
        <b/>
        <sz val="12"/>
        <color theme="1"/>
        <rFont val="Calibri"/>
        <family val="2"/>
        <scheme val="minor"/>
      </rPr>
      <t>' tab to view specific XRNs</t>
    </r>
  </si>
  <si>
    <t>XRN Ref</t>
  </si>
  <si>
    <t>High-Level Status</t>
  </si>
  <si>
    <t>R&amp;N Release Allocation</t>
  </si>
  <si>
    <t>Change Title</t>
  </si>
  <si>
    <t>Change Type</t>
  </si>
  <si>
    <t>Delivery Status</t>
  </si>
  <si>
    <t>Change Lifecycle Status</t>
  </si>
  <si>
    <t>July'17 Change Demand Backlog
ChMC Priority</t>
  </si>
  <si>
    <t>July'17 Change Demand Backlog
SDG Priority</t>
  </si>
  <si>
    <t>Xoserve Platform Owner</t>
  </si>
  <si>
    <t>Origination Date</t>
  </si>
  <si>
    <t>Change Originator</t>
  </si>
  <si>
    <t>Xoserve Project Manager</t>
  </si>
  <si>
    <t>R&amp;N Release Number</t>
  </si>
  <si>
    <t>Previous UK Link CR Ref</t>
  </si>
  <si>
    <t>Delivery Team</t>
  </si>
  <si>
    <r>
      <t xml:space="preserve">ClearQuest Ticket
</t>
    </r>
    <r>
      <rPr>
        <sz val="11"/>
        <color theme="0"/>
        <rFont val="Calibri"/>
        <family val="2"/>
        <scheme val="minor"/>
      </rPr>
      <t>(Minor Enhancement Delivery)</t>
    </r>
  </si>
  <si>
    <t>Current Delivery Implementation Forecast Date</t>
  </si>
  <si>
    <t>Customer Requested Implementation Date</t>
  </si>
  <si>
    <t>Primary Application Impacted</t>
  </si>
  <si>
    <t>Business Process Impact</t>
  </si>
  <si>
    <t>Workaround Available?</t>
  </si>
  <si>
    <t>Workaround Accountability</t>
  </si>
  <si>
    <t>Workaround Frequency</t>
  </si>
  <si>
    <t>No. of Xoserve FTEs required to service the workaround</t>
  </si>
  <si>
    <t>Workaround Complexity?</t>
  </si>
  <si>
    <t>Workaround Lifespan</t>
  </si>
  <si>
    <t>Change Driver</t>
  </si>
  <si>
    <t>Change Beneficiary</t>
  </si>
  <si>
    <t>Shipper Impact</t>
  </si>
  <si>
    <t>Network Impact</t>
  </si>
  <si>
    <t>iGT Impact</t>
  </si>
  <si>
    <t>Primary Impacted DSC Service Area</t>
  </si>
  <si>
    <t>Number of DSC Service Areas impacted</t>
  </si>
  <si>
    <r>
      <t>Change Improvement Scale</t>
    </r>
    <r>
      <rPr>
        <sz val="11"/>
        <color theme="0"/>
        <rFont val="Calibri"/>
        <family val="2"/>
        <scheme val="minor"/>
      </rPr>
      <t xml:space="preserve"> 
(Size of proposed change)</t>
    </r>
  </si>
  <si>
    <t>Customer System Changes Required?</t>
  </si>
  <si>
    <t>Customer Testing Likely Required?</t>
  </si>
  <si>
    <t>Customer Training Required?</t>
  </si>
  <si>
    <t>Safety of Supply at risk?</t>
  </si>
  <si>
    <t>Financial Loss Incurred to Customer?</t>
  </si>
  <si>
    <t>Customer Switching at risk?</t>
  </si>
  <si>
    <t>ChMC CP Approval date</t>
  </si>
  <si>
    <t>ChMC EQR Approval date</t>
  </si>
  <si>
    <t>ChMC BER Approval date</t>
  </si>
  <si>
    <t>ChMC CCR Approval date</t>
  </si>
  <si>
    <t>Gemini</t>
  </si>
  <si>
    <t>Row Labels</t>
  </si>
  <si>
    <t>Count of XRN Ref</t>
  </si>
  <si>
    <t>(blank)</t>
  </si>
  <si>
    <t>Data Platform</t>
  </si>
  <si>
    <t>4618</t>
  </si>
  <si>
    <t>4619</t>
  </si>
  <si>
    <t>4639</t>
  </si>
  <si>
    <t>4643</t>
  </si>
  <si>
    <t>4646</t>
  </si>
  <si>
    <t>4647</t>
  </si>
  <si>
    <t>4623</t>
  </si>
  <si>
    <t>4625</t>
  </si>
  <si>
    <t>4602</t>
  </si>
  <si>
    <t>4542</t>
  </si>
  <si>
    <t>4580</t>
  </si>
  <si>
    <t>4328</t>
  </si>
  <si>
    <t>4426</t>
  </si>
  <si>
    <t>4525</t>
  </si>
  <si>
    <t>4610</t>
  </si>
  <si>
    <t>4611</t>
  </si>
  <si>
    <t>4493</t>
  </si>
  <si>
    <t>4596</t>
  </si>
  <si>
    <t>4473</t>
  </si>
  <si>
    <t>4354</t>
  </si>
  <si>
    <t>4634</t>
  </si>
  <si>
    <t>4635</t>
  </si>
  <si>
    <t>4567</t>
  </si>
  <si>
    <t>4571</t>
  </si>
  <si>
    <t>4570</t>
  </si>
  <si>
    <t>4590</t>
  </si>
  <si>
    <t>4592</t>
  </si>
  <si>
    <t>4594</t>
  </si>
  <si>
    <t>4650</t>
  </si>
  <si>
    <t>4636</t>
  </si>
  <si>
    <t>4638</t>
  </si>
  <si>
    <t>3667a</t>
  </si>
  <si>
    <t>4149</t>
  </si>
  <si>
    <t>4376</t>
  </si>
  <si>
    <t>4550</t>
  </si>
  <si>
    <t>4632</t>
  </si>
  <si>
    <t>4216</t>
  </si>
  <si>
    <t>4440</t>
  </si>
  <si>
    <t>Release Feb 19</t>
  </si>
  <si>
    <t>Release Jun 19</t>
  </si>
  <si>
    <t>Release Nov 19</t>
  </si>
  <si>
    <t>4666</t>
  </si>
  <si>
    <t>4672</t>
  </si>
  <si>
    <t>4673</t>
  </si>
  <si>
    <t>4648</t>
  </si>
  <si>
    <t>4169</t>
  </si>
  <si>
    <t>4633</t>
  </si>
  <si>
    <t>4626</t>
  </si>
  <si>
    <t>4628</t>
  </si>
  <si>
    <t>4549</t>
  </si>
  <si>
    <t>4552</t>
  </si>
  <si>
    <t>2831.5a</t>
  </si>
  <si>
    <t>4578</t>
  </si>
  <si>
    <t>3676</t>
  </si>
  <si>
    <t>4653</t>
  </si>
  <si>
    <t>4655</t>
  </si>
  <si>
    <t>4656</t>
  </si>
  <si>
    <t>3457</t>
  </si>
  <si>
    <t>4110</t>
  </si>
  <si>
    <t>3390</t>
  </si>
  <si>
    <t>3428</t>
  </si>
  <si>
    <t>4009</t>
  </si>
  <si>
    <t>4043</t>
  </si>
  <si>
    <t>3151.1</t>
  </si>
  <si>
    <t>3143</t>
  </si>
  <si>
    <t>3447</t>
  </si>
  <si>
    <t>4349</t>
  </si>
  <si>
    <t>4324</t>
  </si>
  <si>
    <t>4325</t>
  </si>
  <si>
    <t>4562</t>
  </si>
  <si>
    <t>2831.2</t>
  </si>
  <si>
    <t>3151</t>
  </si>
  <si>
    <t>2831.4</t>
  </si>
  <si>
    <t>Internal Requirements Gathering (Capture)</t>
  </si>
  <si>
    <t>Xoserve Proposed Indicative Prioritisation Score</t>
  </si>
  <si>
    <t>Actual Delivery Implementation Date</t>
  </si>
  <si>
    <t>Flash IA:
Perceived Delivery Effort</t>
  </si>
  <si>
    <t>Internal req Gathering (Capture)</t>
  </si>
  <si>
    <t>4675</t>
  </si>
  <si>
    <t>MR Drop 2</t>
  </si>
  <si>
    <t>MR Drop 1</t>
  </si>
  <si>
    <t>4683</t>
  </si>
  <si>
    <t>4684</t>
  </si>
  <si>
    <t>4695</t>
  </si>
  <si>
    <t>4689</t>
  </si>
  <si>
    <t>Candidate for Minor Release Drop  2</t>
  </si>
  <si>
    <t>4697</t>
  </si>
  <si>
    <t>Candidate for Minor Release Drop 1</t>
  </si>
  <si>
    <t>4700</t>
  </si>
  <si>
    <t>Solman</t>
  </si>
  <si>
    <t>4702</t>
  </si>
  <si>
    <t>4703</t>
  </si>
  <si>
    <t>4704</t>
  </si>
  <si>
    <t>4706</t>
  </si>
  <si>
    <t>4707</t>
  </si>
  <si>
    <t>4710</t>
  </si>
  <si>
    <t>4712</t>
  </si>
  <si>
    <t>4714</t>
  </si>
  <si>
    <t>4719</t>
  </si>
  <si>
    <t>4718</t>
  </si>
  <si>
    <t>4708</t>
  </si>
  <si>
    <t>4621</t>
  </si>
  <si>
    <t>4513</t>
  </si>
  <si>
    <t>4720</t>
  </si>
  <si>
    <t>4713</t>
  </si>
  <si>
    <t>4669</t>
  </si>
  <si>
    <t>4670</t>
  </si>
  <si>
    <t>4671</t>
  </si>
  <si>
    <t>4665</t>
  </si>
  <si>
    <t>2831.5b</t>
  </si>
  <si>
    <t>3995a</t>
  </si>
  <si>
    <t>4528</t>
  </si>
  <si>
    <t>4534</t>
  </si>
  <si>
    <t>4554</t>
  </si>
  <si>
    <t>4538</t>
  </si>
  <si>
    <t>4539</t>
  </si>
  <si>
    <t>4563</t>
  </si>
  <si>
    <t>4453</t>
  </si>
  <si>
    <t>4524</t>
  </si>
  <si>
    <t>4595</t>
  </si>
  <si>
    <t>3656</t>
  </si>
  <si>
    <t>4482</t>
  </si>
  <si>
    <t>4454</t>
  </si>
  <si>
    <t>4484</t>
  </si>
  <si>
    <t>1154</t>
  </si>
  <si>
    <t>4496</t>
  </si>
  <si>
    <t>4469</t>
  </si>
  <si>
    <t>4273</t>
  </si>
  <si>
    <t>4514</t>
  </si>
  <si>
    <t>4541</t>
  </si>
  <si>
    <t>4474</t>
  </si>
  <si>
    <t>4337</t>
  </si>
  <si>
    <t>4316</t>
  </si>
  <si>
    <t>4449</t>
  </si>
  <si>
    <t>4495</t>
  </si>
  <si>
    <t>4556</t>
  </si>
  <si>
    <t>4687</t>
  </si>
  <si>
    <t>4688</t>
  </si>
  <si>
    <t>4690</t>
  </si>
  <si>
    <t>4186</t>
  </si>
  <si>
    <t>4249</t>
  </si>
  <si>
    <t>4299</t>
  </si>
  <si>
    <t>4431</t>
  </si>
  <si>
    <t>4443</t>
  </si>
  <si>
    <t>4303</t>
  </si>
  <si>
    <t>4304</t>
  </si>
  <si>
    <t>4309</t>
  </si>
  <si>
    <t>4458</t>
  </si>
  <si>
    <t>4691</t>
  </si>
  <si>
    <t>4692</t>
  </si>
  <si>
    <t>4693</t>
  </si>
  <si>
    <t>4694</t>
  </si>
  <si>
    <t>4486</t>
  </si>
  <si>
    <t>3477</t>
  </si>
  <si>
    <t>4288</t>
  </si>
  <si>
    <t>4480</t>
  </si>
  <si>
    <t>4481</t>
  </si>
  <si>
    <t>4612</t>
  </si>
  <si>
    <t>4576</t>
  </si>
  <si>
    <t>4587</t>
  </si>
  <si>
    <t>4591</t>
  </si>
  <si>
    <t>4593</t>
  </si>
  <si>
    <t>4676</t>
  </si>
  <si>
    <t>4677</t>
  </si>
  <si>
    <t>4679</t>
  </si>
  <si>
    <t>4686</t>
  </si>
  <si>
    <t>3283</t>
  </si>
  <si>
    <t>3386</t>
  </si>
  <si>
    <t>4248</t>
  </si>
  <si>
    <t>4572</t>
  </si>
  <si>
    <t>4361</t>
  </si>
  <si>
    <t>4378</t>
  </si>
  <si>
    <t>4575</t>
  </si>
  <si>
    <t>4044</t>
  </si>
  <si>
    <t>4574</t>
  </si>
  <si>
    <t>4584</t>
  </si>
  <si>
    <t>4627</t>
  </si>
  <si>
    <t>4642</t>
  </si>
  <si>
    <t>4645</t>
  </si>
  <si>
    <t>4658</t>
  </si>
  <si>
    <t>4685</t>
  </si>
  <si>
    <t>4699</t>
  </si>
  <si>
    <t>4711</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</si>
</sst>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b/>
      <sz val="12"/>
      <color theme="1"/>
      <name val="Calibri"/>
      <family val="2"/>
      <scheme val="minor"/>
    </font>
    <font>
      <sz val="12"/>
      <color theme="1"/>
      <name val="Calibri"/>
      <family val="2"/>
      <scheme val="minor"/>
    </font>
    <font>
      <sz val="11"/>
      <color theme="1"/>
      <name val="Calibri"/>
      <family val="2"/>
      <scheme val="minor"/>
    </font>
    <font>
      <sz val="28"/>
      <color theme="1"/>
      <name val="Calibri"/>
      <family val="2"/>
      <scheme val="minor"/>
    </font>
    <font>
      <b/>
      <u/>
      <sz val="11"/>
      <color theme="1"/>
      <name val="Calibri"/>
      <family val="2"/>
      <scheme val="minor"/>
    </font>
    <font>
      <sz val="11"/>
      <color theme="1"/>
      <name val="Arial"/>
      <family val="2"/>
    </font>
  </fonts>
  <fills count="14">
    <fill>
      <patternFill patternType="none"/>
    </fill>
    <fill>
      <patternFill patternType="gray125"/>
    </fill>
    <fill>
      <patternFill patternType="solid">
        <fgColor theme="1"/>
        <bgColor indexed="64"/>
      </patternFill>
    </fill>
    <fill>
      <patternFill patternType="solid">
        <fgColor rgb="FFFF0000"/>
        <bgColor indexed="64"/>
      </patternFill>
    </fill>
    <fill>
      <patternFill patternType="solid">
        <fgColor theme="3"/>
        <bgColor indexed="64"/>
      </patternFill>
    </fill>
    <fill>
      <patternFill patternType="solid">
        <fgColor theme="5" tint="-0.499984740745262"/>
        <bgColor indexed="64"/>
      </patternFill>
    </fill>
    <fill>
      <patternFill patternType="solid">
        <fgColor rgb="FFFF99CC"/>
        <bgColor indexed="64"/>
      </patternFill>
    </fill>
    <fill>
      <patternFill patternType="solid">
        <fgColor rgb="FFFFFF6D"/>
        <bgColor indexed="64"/>
      </patternFill>
    </fill>
    <fill>
      <patternFill patternType="solid">
        <fgColor rgb="FF00B0F0"/>
        <bgColor indexed="64"/>
      </patternFill>
    </fill>
    <fill>
      <patternFill patternType="solid">
        <fgColor theme="0" tint="-0.249977111117893"/>
        <bgColor indexed="64"/>
      </patternFill>
    </fill>
    <fill>
      <patternFill patternType="lightTrellis">
        <bgColor rgb="FFFF99CC"/>
      </patternFill>
    </fill>
    <fill>
      <patternFill patternType="solid">
        <fgColor rgb="FFFFC000"/>
        <bgColor indexed="64"/>
      </patternFill>
    </fill>
    <fill>
      <patternFill patternType="solid">
        <fgColor rgb="FF92D050"/>
        <bgColor indexed="64"/>
      </patternFill>
    </fill>
    <fill>
      <patternFill patternType="solid">
        <fgColor rgb="FF7030A0"/>
        <bgColor indexed="64"/>
      </patternFill>
    </fill>
  </fills>
  <borders count="12">
    <border>
      <left/>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theme="3" tint="0.39994506668294322"/>
      </left>
      <right/>
      <top/>
      <bottom style="thin">
        <color theme="3" tint="0.39994506668294322"/>
      </bottom>
      <diagonal/>
    </border>
  </borders>
  <cellStyleXfs count="11">
    <xf numFmtId="0" fontId="0" fillId="0" borderId="0"/>
    <xf numFmtId="9" fontId="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cellStyleXfs>
  <cellXfs count="71">
    <xf numFmtId="0" fontId="0" fillId="0" borderId="0" xfId="0"/>
    <xf numFmtId="0" fontId="0" fillId="0" borderId="0" xfId="0"/>
    <xf numFmtId="0" fontId="1" fillId="5" borderId="0" xfId="0" applyFont="1" applyFill="1" applyAlignment="1">
      <alignment horizontal="center" vertical="center" wrapText="1"/>
    </xf>
    <xf numFmtId="0" fontId="1" fillId="2" borderId="2" xfId="0" applyFont="1" applyFill="1" applyBorder="1"/>
    <xf numFmtId="0" fontId="1" fillId="2" borderId="3" xfId="0" applyFont="1" applyFill="1" applyBorder="1"/>
    <xf numFmtId="0" fontId="1" fillId="2" borderId="4" xfId="0" applyFont="1" applyFill="1" applyBorder="1" applyAlignment="1">
      <alignment horizontal="right"/>
    </xf>
    <xf numFmtId="0" fontId="2" fillId="0" borderId="5" xfId="0" applyFont="1" applyBorder="1" applyAlignment="1">
      <alignment horizontal="center" vertical="center"/>
    </xf>
    <xf numFmtId="0" fontId="0" fillId="0" borderId="6" xfId="0" applyBorder="1" applyAlignment="1">
      <alignment horizontal="left"/>
    </xf>
    <xf numFmtId="0" fontId="0" fillId="0" borderId="1" xfId="0" applyNumberFormat="1" applyBorder="1" applyAlignment="1">
      <alignment horizontal="center" vertical="center"/>
    </xf>
    <xf numFmtId="0" fontId="0" fillId="0" borderId="7" xfId="0" applyNumberFormat="1" applyBorder="1" applyAlignment="1">
      <alignment horizontal="center" vertical="center"/>
    </xf>
    <xf numFmtId="0" fontId="0" fillId="0" borderId="8" xfId="0" applyNumberFormat="1" applyBorder="1" applyAlignment="1">
      <alignment horizontal="center" vertical="center"/>
    </xf>
    <xf numFmtId="0" fontId="0" fillId="0" borderId="9" xfId="0" applyNumberFormat="1" applyBorder="1" applyAlignment="1">
      <alignment horizontal="center" vertical="center"/>
    </xf>
    <xf numFmtId="0" fontId="0" fillId="0" borderId="0" xfId="0" applyAlignment="1">
      <alignment horizontal="center"/>
    </xf>
    <xf numFmtId="0" fontId="1" fillId="2" borderId="0" xfId="0" applyNumberFormat="1" applyFont="1" applyFill="1" applyAlignment="1">
      <alignment horizontal="center" vertical="center" wrapText="1"/>
    </xf>
    <xf numFmtId="0" fontId="1" fillId="3" borderId="0" xfId="0" applyFont="1" applyFill="1" applyAlignment="1">
      <alignment horizontal="center" vertical="center" wrapText="1"/>
    </xf>
    <xf numFmtId="0" fontId="3" fillId="2" borderId="0" xfId="0" applyFont="1" applyFill="1" applyAlignment="1">
      <alignment horizontal="center" vertical="center" wrapText="1"/>
    </xf>
    <xf numFmtId="0" fontId="0" fillId="0" borderId="0" xfId="0" applyBorder="1" applyAlignment="1">
      <alignment wrapText="1"/>
    </xf>
    <xf numFmtId="0" fontId="0" fillId="9" borderId="0" xfId="0" applyFill="1" applyAlignment="1">
      <alignment horizontal="center" wrapText="1"/>
    </xf>
    <xf numFmtId="0" fontId="0" fillId="10" borderId="0" xfId="0" applyFill="1" applyAlignment="1">
      <alignment horizontal="center" wrapText="1"/>
    </xf>
    <xf numFmtId="0" fontId="0" fillId="3" borderId="0" xfId="0" applyFill="1" applyAlignment="1">
      <alignment horizontal="center" wrapText="1"/>
    </xf>
    <xf numFmtId="0" fontId="0" fillId="11" borderId="0" xfId="0" applyFill="1" applyAlignment="1">
      <alignment horizontal="center" wrapText="1"/>
    </xf>
    <xf numFmtId="0" fontId="0" fillId="12" borderId="0" xfId="0" applyFill="1" applyAlignment="1">
      <alignment horizontal="center" wrapText="1"/>
    </xf>
    <xf numFmtId="0" fontId="0" fillId="13" borderId="0" xfId="0" applyFill="1" applyAlignment="1">
      <alignment horizontal="center" wrapText="1"/>
    </xf>
    <xf numFmtId="0" fontId="8" fillId="0" borderId="0" xfId="0" applyFont="1" applyAlignment="1">
      <alignment vertical="center" textRotation="90" wrapText="1"/>
    </xf>
    <xf numFmtId="0" fontId="0" fillId="0" borderId="0" xfId="0" applyAlignment="1">
      <alignment horizontal="left"/>
    </xf>
    <xf numFmtId="0"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0" fontId="0" fillId="0" borderId="0" xfId="0" applyAlignment="1">
      <alignment horizontal="center" vertical="center"/>
    </xf>
    <xf numFmtId="0" fontId="0" fillId="0" borderId="11" xfId="0" applyBorder="1" applyAlignment="1">
      <alignment horizontal="center" wrapText="1"/>
    </xf>
    <xf numFmtId="0" fontId="0" fillId="0" borderId="10" xfId="0" applyBorder="1" applyAlignment="1">
      <alignment horizontal="center" vertical="center" wrapText="1"/>
    </xf>
    <xf numFmtId="14" fontId="0" fillId="0" borderId="0" xfId="0" applyNumberFormat="1" applyAlignment="1">
      <alignment horizontal="center" vertical="center" wrapText="1"/>
    </xf>
    <xf numFmtId="0" fontId="0" fillId="0" borderId="0" xfId="0" applyNumberFormat="1" applyAlignment="1">
      <alignment horizontal="center" vertical="center" wrapText="1"/>
    </xf>
    <xf numFmtId="9" fontId="4" fillId="7" borderId="0" xfId="1" applyNumberFormat="1" applyFont="1" applyFill="1" applyAlignment="1">
      <alignment horizontal="center" vertical="center" wrapText="1"/>
    </xf>
    <xf numFmtId="9" fontId="0" fillId="0" borderId="0" xfId="1" applyNumberFormat="1" applyFont="1" applyAlignment="1">
      <alignment horizontal="center" vertical="center" wrapText="1"/>
    </xf>
    <xf numFmtId="0" fontId="0" fillId="0" borderId="0" xfId="0" applyAlignment="1">
      <alignment horizontal="center" wrapText="1"/>
    </xf>
    <xf numFmtId="14" fontId="0" fillId="0" borderId="0" xfId="0" applyNumberFormat="1" applyAlignment="1">
      <alignment horizontal="left"/>
    </xf>
    <xf numFmtId="0" fontId="1" fillId="2" borderId="0" xfId="0" applyFont="1" applyFill="1" applyAlignment="1">
      <alignment horizontal="center" vertical="center" wrapText="1"/>
    </xf>
    <xf numFmtId="14" fontId="1" fillId="2" borderId="0" xfId="0" applyNumberFormat="1" applyFont="1" applyFill="1" applyAlignment="1">
      <alignment horizontal="center" vertical="center" wrapText="1"/>
    </xf>
    <xf numFmtId="0" fontId="1" fillId="4" borderId="0" xfId="0" applyFont="1" applyFill="1" applyAlignment="1">
      <alignment horizontal="center" vertical="center" wrapText="1"/>
    </xf>
    <xf numFmtId="0" fontId="0" fillId="0" borderId="0" xfId="0" applyAlignment="1">
      <alignment horizontal="center" vertical="center" wrapText="1"/>
    </xf>
    <xf numFmtId="0" fontId="1" fillId="6" borderId="0" xfId="0" applyFont="1" applyFill="1" applyAlignment="1">
      <alignment horizontal="center" vertical="center" wrapText="1"/>
    </xf>
    <xf numFmtId="14" fontId="1" fillId="8" borderId="0" xfId="0" applyNumberFormat="1" applyFont="1" applyFill="1" applyAlignment="1">
      <alignment horizontal="center" vertical="center" wrapText="1"/>
    </xf>
    <xf numFmtId="0" fontId="1" fillId="2" borderId="0" xfId="0" applyFont="1" applyFill="1" applyAlignment="1">
      <alignment horizontal="center" vertical="center" wrapText="1"/>
    </xf>
    <xf numFmtId="14" fontId="1" fillId="2" borderId="0" xfId="0" applyNumberFormat="1" applyFont="1" applyFill="1" applyAlignment="1">
      <alignment horizontal="center" vertical="center" wrapText="1"/>
    </xf>
    <xf numFmtId="0" fontId="1" fillId="4" borderId="0" xfId="0" applyFont="1" applyFill="1" applyAlignment="1">
      <alignment horizontal="center" vertical="center" wrapText="1"/>
    </xf>
    <xf numFmtId="0" fontId="1" fillId="6" borderId="0" xfId="0" applyFont="1" applyFill="1" applyAlignment="1">
      <alignment horizontal="center" vertical="center" wrapText="1"/>
    </xf>
    <xf numFmtId="14" fontId="1" fillId="8" borderId="0" xfId="0" applyNumberFormat="1" applyFont="1" applyFill="1" applyAlignment="1">
      <alignment horizontal="center" vertical="center" wrapText="1"/>
    </xf>
    <xf numFmtId="0" fontId="1" fillId="3" borderId="0" xfId="0" applyFont="1" applyFill="1" applyAlignment="1">
      <alignment horizontal="center" vertical="center" wrapText="1"/>
    </xf>
    <xf numFmtId="0" fontId="0" fillId="0" borderId="0" xfId="0" applyNumberFormat="1" applyAlignment="1">
      <alignment horizontal="center" vertical="center"/>
    </xf>
    <xf numFmtId="0" fontId="0" fillId="0" borderId="0" xfId="0" applyNumberFormat="1" applyAlignment="1">
      <alignment horizontal="center" vertical="center"/>
    </xf>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0" borderId="0" xfId="0" applyNumberFormat="1" applyAlignment="1">
      <alignment horizontal="center" vertical="center"/>
    </xf>
    <xf numFmtId="0" fontId="0" fillId="0" borderId="0" xfId="0" applyAlignment="1">
      <alignment horizontal="center" vertical="center" wrapText="1"/>
    </xf>
    <xf numFmtId="14" fontId="0" fillId="0" borderId="0" xfId="0" quotePrefix="1" applyNumberFormat="1" applyAlignment="1">
      <alignment horizontal="center" vertical="center"/>
    </xf>
    <xf numFmtId="9" fontId="0" fillId="0" borderId="0" xfId="0" quotePrefix="1" applyNumberFormat="1" applyAlignment="1">
      <alignment horizontal="center" vertical="center"/>
    </xf>
    <xf numFmtId="9" fontId="0" fillId="0" borderId="0" xfId="0" quotePrefix="1" applyNumberFormat="1" applyAlignment="1">
      <alignment horizontal="left" vertical="center"/>
    </xf>
    <xf numFmtId="0" fontId="0" fillId="0" borderId="0" xfId="0" quotePrefix="1"/>
    <xf numFmtId="0" fontId="0" fillId="0" borderId="0" xfId="0" quotePrefix="1" applyAlignment="1">
      <alignment horizontal="center" vertical="center"/>
    </xf>
    <xf numFmtId="0" fontId="10" fillId="0" borderId="0" xfId="10"/>
    <xf numFmtId="0" fontId="0" fillId="0" borderId="0" xfId="0" applyAlignment="1">
      <alignment horizontal="left" vertical="top" wrapText="1"/>
    </xf>
    <xf numFmtId="0" fontId="2" fillId="0" borderId="0" xfId="0" applyFont="1" applyAlignment="1">
      <alignment horizontal="center" wrapText="1"/>
    </xf>
    <xf numFmtId="0" fontId="0" fillId="0" borderId="0" xfId="0" applyAlignment="1">
      <alignment horizontal="left" vertical="center" wrapText="1"/>
    </xf>
    <xf numFmtId="0" fontId="9" fillId="0" borderId="0" xfId="0" applyFont="1" applyAlignment="1">
      <alignment horizontal="center" wrapText="1"/>
    </xf>
    <xf numFmtId="0" fontId="0" fillId="0" borderId="0" xfId="0" applyAlignment="1">
      <alignment horizontal="center" wrapText="1"/>
    </xf>
    <xf numFmtId="0" fontId="5" fillId="0" borderId="0" xfId="0" applyFont="1" applyAlignment="1">
      <alignment horizontal="center" vertical="center" wrapText="1"/>
    </xf>
    <xf numFmtId="0" fontId="0" fillId="0" borderId="0" xfId="0" applyAlignment="1">
      <alignment horizontal="center"/>
    </xf>
    <xf numFmtId="0" fontId="8" fillId="0" borderId="0" xfId="0" applyFont="1" applyAlignment="1">
      <alignment horizontal="center" vertical="center" textRotation="90" wrapText="1"/>
    </xf>
  </cellXfs>
  <cellStyles count="11">
    <cellStyle name="Normal" xfId="0" builtinId="0"/>
    <cellStyle name="Normal 10" xfId="10"/>
    <cellStyle name="Normal 2" xfId="2"/>
    <cellStyle name="Normal 3" xfId="4"/>
    <cellStyle name="Normal 4" xfId="5"/>
    <cellStyle name="Normal 5" xfId="6"/>
    <cellStyle name="Normal 6" xfId="7"/>
    <cellStyle name="Normal 7" xfId="3"/>
    <cellStyle name="Normal 8" xfId="8"/>
    <cellStyle name="Normal 9" xfId="9"/>
    <cellStyle name="Percent" xfId="1" builtinId="5"/>
  </cellStyles>
  <dxfs count="42">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99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66F353"/>
      </font>
      <fill>
        <patternFill>
          <bgColor rgb="FF007A37"/>
        </patternFill>
      </fill>
    </dxf>
    <dxf>
      <font>
        <b/>
        <i val="0"/>
        <color rgb="FF66F353"/>
      </font>
      <fill>
        <patternFill>
          <bgColor rgb="FF007A37"/>
        </patternFill>
      </fill>
    </dxf>
    <dxf>
      <alignment horizontal="center" readingOrder="0"/>
    </dxf>
    <dxf>
      <alignment vertical="center" readingOrder="0"/>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99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66F353"/>
      </font>
      <fill>
        <patternFill>
          <bgColor rgb="FF007A37"/>
        </patternFill>
      </fill>
    </dxf>
    <dxf>
      <font>
        <b/>
        <i val="0"/>
        <color rgb="FF66F353"/>
      </font>
      <fill>
        <patternFill>
          <bgColor rgb="FF007A37"/>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96980</xdr:colOff>
      <xdr:row>37</xdr:row>
      <xdr:rowOff>14868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356766" cy="70633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30480</xdr:colOff>
      <xdr:row>38</xdr:row>
      <xdr:rowOff>7620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612880" cy="6957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576943</xdr:colOff>
      <xdr:row>0</xdr:row>
      <xdr:rowOff>0</xdr:rowOff>
    </xdr:from>
    <xdr:to>
      <xdr:col>22</xdr:col>
      <xdr:colOff>287383</xdr:colOff>
      <xdr:row>27</xdr:row>
      <xdr:rowOff>108858</xdr:rowOff>
    </xdr:to>
    <xdr:pic>
      <xdr:nvPicPr>
        <xdr:cNvPr id="5" name="Picture 4">
          <a:extLst>
            <a:ext uri="{FF2B5EF4-FFF2-40B4-BE49-F238E27FC236}">
              <a16:creationId xmlns=""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6943" y="0"/>
          <a:ext cx="13121640" cy="5203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ay-Jay.Prosser2/AppData/Roaming/Microsoft/Excel/Xoserve_Change_Register_20180801%20(version%20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Mappings"/>
      <sheetName val="Pivots"/>
      <sheetName val="Summary"/>
      <sheetName val="Data Protection"/>
      <sheetName val="PrioritisationView"/>
      <sheetName val="L1 Milestone Reporting"/>
      <sheetName val="PrioritisationVariables"/>
      <sheetName val="BenefitMatrix"/>
      <sheetName val="StatusMappings"/>
      <sheetName val="FR_Release_View"/>
      <sheetName val="PO Metrics"/>
      <sheetName val="R&amp;N Release Mappings"/>
      <sheetName val="Assurance"/>
      <sheetName val="ChMC_PoaP"/>
      <sheetName val="Milestone Tracker Data"/>
      <sheetName val="RawData"/>
      <sheetName val="Sheet1"/>
    </sheetNames>
    <sheetDataSet>
      <sheetData sheetId="0"/>
      <sheetData sheetId="1"/>
      <sheetData sheetId="2"/>
      <sheetData sheetId="3"/>
      <sheetData sheetId="4"/>
      <sheetData sheetId="5"/>
      <sheetData sheetId="6">
        <row r="1">
          <cell r="L1" t="str">
            <v>XRN Ref</v>
          </cell>
          <cell r="M1" t="str">
            <v>Referenced in Future Release Change Demand Backlog (burn it) on 14th July 2017?</v>
          </cell>
          <cell r="N1" t="str">
            <v>ChMC Proposed Priority</v>
          </cell>
          <cell r="O1" t="str">
            <v>Date of ChMC Proposed Priority</v>
          </cell>
          <cell r="P1" t="str">
            <v>SDG Priority</v>
          </cell>
        </row>
        <row r="2">
          <cell r="L2" t="str">
            <v>2831.5b</v>
          </cell>
          <cell r="M2" t="str">
            <v>Yes</v>
          </cell>
          <cell r="N2" t="str">
            <v>TBP</v>
          </cell>
          <cell r="P2" t="str">
            <v>High</v>
          </cell>
        </row>
        <row r="3">
          <cell r="L3" t="str">
            <v>3283</v>
          </cell>
          <cell r="M3" t="str">
            <v>Yes</v>
          </cell>
          <cell r="N3" t="str">
            <v>Low</v>
          </cell>
          <cell r="O3">
            <v>42865</v>
          </cell>
          <cell r="P3" t="str">
            <v>Low</v>
          </cell>
        </row>
        <row r="4">
          <cell r="L4" t="str">
            <v>3287</v>
          </cell>
          <cell r="M4" t="str">
            <v>Yes</v>
          </cell>
          <cell r="N4" t="str">
            <v>Medium</v>
          </cell>
          <cell r="O4">
            <v>42865</v>
          </cell>
          <cell r="P4" t="str">
            <v>Medium</v>
          </cell>
        </row>
        <row r="5">
          <cell r="L5" t="str">
            <v>3386</v>
          </cell>
          <cell r="M5" t="str">
            <v>Yes</v>
          </cell>
          <cell r="N5" t="str">
            <v>Low</v>
          </cell>
          <cell r="O5">
            <v>42865</v>
          </cell>
          <cell r="P5" t="str">
            <v>Low</v>
          </cell>
        </row>
        <row r="6">
          <cell r="L6" t="str">
            <v>3477</v>
          </cell>
          <cell r="M6" t="str">
            <v>Yes</v>
          </cell>
          <cell r="N6" t="str">
            <v>High</v>
          </cell>
          <cell r="O6">
            <v>42893</v>
          </cell>
          <cell r="P6" t="str">
            <v>High</v>
          </cell>
        </row>
        <row r="7">
          <cell r="L7" t="str">
            <v>3656</v>
          </cell>
          <cell r="M7" t="str">
            <v>Yes</v>
          </cell>
          <cell r="N7" t="str">
            <v>TBP</v>
          </cell>
          <cell r="P7" t="str">
            <v>Low</v>
          </cell>
        </row>
        <row r="8">
          <cell r="L8" t="str">
            <v>3661</v>
          </cell>
          <cell r="M8" t="str">
            <v>Yes</v>
          </cell>
          <cell r="N8" t="str">
            <v>Medium</v>
          </cell>
          <cell r="O8">
            <v>42893</v>
          </cell>
          <cell r="P8" t="str">
            <v>Low</v>
          </cell>
        </row>
        <row r="9">
          <cell r="L9" t="str">
            <v>3667</v>
          </cell>
          <cell r="M9" t="str">
            <v>Yes</v>
          </cell>
          <cell r="N9" t="str">
            <v>High</v>
          </cell>
          <cell r="O9">
            <v>42893</v>
          </cell>
          <cell r="P9" t="str">
            <v>High</v>
          </cell>
        </row>
        <row r="10">
          <cell r="L10" t="str">
            <v>3668</v>
          </cell>
          <cell r="M10" t="str">
            <v>Yes</v>
          </cell>
          <cell r="N10" t="str">
            <v>Low</v>
          </cell>
          <cell r="O10">
            <v>42865</v>
          </cell>
          <cell r="P10" t="str">
            <v>Low</v>
          </cell>
        </row>
        <row r="11">
          <cell r="L11" t="str">
            <v>3699</v>
          </cell>
          <cell r="M11" t="str">
            <v>Yes</v>
          </cell>
          <cell r="N11" t="str">
            <v>Low</v>
          </cell>
          <cell r="O11">
            <v>42865</v>
          </cell>
          <cell r="P11" t="str">
            <v>Low</v>
          </cell>
        </row>
        <row r="12">
          <cell r="L12" t="str">
            <v>3732</v>
          </cell>
          <cell r="M12" t="str">
            <v>Yes</v>
          </cell>
          <cell r="N12" t="str">
            <v>High</v>
          </cell>
          <cell r="O12">
            <v>42928</v>
          </cell>
          <cell r="P12" t="str">
            <v>Medium</v>
          </cell>
        </row>
        <row r="13">
          <cell r="L13" t="str">
            <v>3747</v>
          </cell>
          <cell r="M13" t="str">
            <v>Yes</v>
          </cell>
          <cell r="N13" t="str">
            <v>High</v>
          </cell>
          <cell r="O13">
            <v>42893</v>
          </cell>
          <cell r="P13" t="str">
            <v>High</v>
          </cell>
        </row>
        <row r="14">
          <cell r="L14" t="str">
            <v>3868</v>
          </cell>
          <cell r="M14" t="str">
            <v>Yes</v>
          </cell>
          <cell r="N14" t="str">
            <v>TBP</v>
          </cell>
          <cell r="P14" t="str">
            <v>Low</v>
          </cell>
        </row>
        <row r="15">
          <cell r="L15" t="str">
            <v>3872</v>
          </cell>
          <cell r="M15" t="str">
            <v>Yes</v>
          </cell>
          <cell r="N15" t="str">
            <v>TBP</v>
          </cell>
          <cell r="P15" t="str">
            <v>High</v>
          </cell>
        </row>
        <row r="16">
          <cell r="L16" t="str">
            <v>3873</v>
          </cell>
          <cell r="M16" t="str">
            <v>Yes</v>
          </cell>
          <cell r="N16" t="str">
            <v>TBP</v>
          </cell>
          <cell r="P16" t="str">
            <v>High</v>
          </cell>
        </row>
        <row r="17">
          <cell r="L17" t="str">
            <v>3879</v>
          </cell>
          <cell r="M17" t="str">
            <v>Yes</v>
          </cell>
          <cell r="N17" t="str">
            <v>Low</v>
          </cell>
          <cell r="O17">
            <v>42928</v>
          </cell>
          <cell r="P17" t="str">
            <v xml:space="preserve">High pending discussions with all Networks </v>
          </cell>
        </row>
        <row r="18">
          <cell r="L18" t="str">
            <v>3892</v>
          </cell>
          <cell r="M18" t="str">
            <v>Yes</v>
          </cell>
          <cell r="N18" t="str">
            <v>TBP</v>
          </cell>
          <cell r="P18" t="str">
            <v>High</v>
          </cell>
        </row>
        <row r="19">
          <cell r="L19" t="str">
            <v>3910</v>
          </cell>
          <cell r="M19" t="str">
            <v>Yes</v>
          </cell>
          <cell r="N19" t="str">
            <v>High</v>
          </cell>
          <cell r="O19">
            <v>42865</v>
          </cell>
          <cell r="P19" t="str">
            <v>High</v>
          </cell>
        </row>
        <row r="20">
          <cell r="L20" t="str">
            <v>3995a</v>
          </cell>
          <cell r="M20" t="str">
            <v>Yes</v>
          </cell>
          <cell r="N20" t="str">
            <v>TBP</v>
          </cell>
          <cell r="P20" t="str">
            <v>High</v>
          </cell>
        </row>
        <row r="21">
          <cell r="L21" t="str">
            <v>4097</v>
          </cell>
          <cell r="M21" t="str">
            <v>Yes</v>
          </cell>
          <cell r="N21" t="str">
            <v>High</v>
          </cell>
          <cell r="O21">
            <v>42865</v>
          </cell>
          <cell r="P21" t="str">
            <v>High</v>
          </cell>
        </row>
        <row r="22">
          <cell r="L22" t="str">
            <v>4248</v>
          </cell>
          <cell r="M22" t="str">
            <v>Yes</v>
          </cell>
          <cell r="N22" t="str">
            <v>High</v>
          </cell>
          <cell r="O22">
            <v>42865</v>
          </cell>
          <cell r="P22" t="str">
            <v>High</v>
          </cell>
        </row>
        <row r="23">
          <cell r="L23" t="str">
            <v>4252</v>
          </cell>
          <cell r="M23" t="str">
            <v>Yes</v>
          </cell>
          <cell r="N23" t="str">
            <v>High</v>
          </cell>
          <cell r="O23">
            <v>42865</v>
          </cell>
          <cell r="P23" t="str">
            <v>Remove</v>
          </cell>
        </row>
        <row r="24">
          <cell r="L24" t="str">
            <v>4284</v>
          </cell>
          <cell r="M24" t="str">
            <v>Yes</v>
          </cell>
          <cell r="N24" t="str">
            <v>TBP</v>
          </cell>
          <cell r="P24" t="str">
            <v>Low</v>
          </cell>
        </row>
        <row r="25">
          <cell r="L25" t="str">
            <v>4285</v>
          </cell>
          <cell r="M25" t="str">
            <v>Yes</v>
          </cell>
          <cell r="N25" t="str">
            <v>TBP</v>
          </cell>
          <cell r="P25" t="str">
            <v>Low</v>
          </cell>
        </row>
        <row r="26">
          <cell r="L26" t="str">
            <v>4287</v>
          </cell>
          <cell r="M26" t="str">
            <v>Yes</v>
          </cell>
          <cell r="N26" t="str">
            <v>TBP</v>
          </cell>
          <cell r="P26" t="str">
            <v>Low - to be reviewed in 3 months time</v>
          </cell>
        </row>
        <row r="27">
          <cell r="L27" t="str">
            <v>4288</v>
          </cell>
          <cell r="M27" t="str">
            <v>Yes</v>
          </cell>
          <cell r="N27" t="str">
            <v>Low</v>
          </cell>
          <cell r="O27">
            <v>42928</v>
          </cell>
          <cell r="P27" t="str">
            <v xml:space="preserve">High pending discussions with all Networks </v>
          </cell>
        </row>
        <row r="28">
          <cell r="L28" t="str">
            <v>4290</v>
          </cell>
          <cell r="M28" t="str">
            <v>Yes</v>
          </cell>
          <cell r="N28" t="str">
            <v>TBP</v>
          </cell>
          <cell r="P28" t="str">
            <v>Low</v>
          </cell>
        </row>
        <row r="29">
          <cell r="L29" t="str">
            <v>4291</v>
          </cell>
          <cell r="M29" t="str">
            <v>Yes</v>
          </cell>
          <cell r="N29" t="str">
            <v>TBP</v>
          </cell>
          <cell r="P29" t="str">
            <v>Low</v>
          </cell>
        </row>
        <row r="30">
          <cell r="L30" t="str">
            <v>4295</v>
          </cell>
          <cell r="M30" t="str">
            <v>Yes</v>
          </cell>
          <cell r="N30" t="str">
            <v>TBP</v>
          </cell>
          <cell r="P30" t="str">
            <v>Low</v>
          </cell>
        </row>
        <row r="31">
          <cell r="L31" t="str">
            <v>4297</v>
          </cell>
          <cell r="M31" t="str">
            <v>Yes</v>
          </cell>
          <cell r="N31" t="str">
            <v>TBP</v>
          </cell>
          <cell r="P31" t="str">
            <v>Medium</v>
          </cell>
        </row>
        <row r="32">
          <cell r="L32" t="str">
            <v>4299</v>
          </cell>
          <cell r="M32" t="str">
            <v>Yes</v>
          </cell>
          <cell r="N32" t="str">
            <v>High</v>
          </cell>
          <cell r="O32">
            <v>42865</v>
          </cell>
          <cell r="P32" t="str">
            <v>High</v>
          </cell>
        </row>
        <row r="33">
          <cell r="L33" t="str">
            <v>4300</v>
          </cell>
          <cell r="M33" t="str">
            <v>Yes</v>
          </cell>
          <cell r="N33" t="str">
            <v>TBP</v>
          </cell>
          <cell r="P33" t="str">
            <v>Low</v>
          </cell>
        </row>
        <row r="34">
          <cell r="L34" t="str">
            <v>4301</v>
          </cell>
          <cell r="M34" t="str">
            <v>Yes</v>
          </cell>
          <cell r="N34" t="str">
            <v>TBP</v>
          </cell>
          <cell r="P34" t="str">
            <v>Low</v>
          </cell>
        </row>
        <row r="35">
          <cell r="L35" t="str">
            <v>4303</v>
          </cell>
          <cell r="M35" t="str">
            <v>Yes</v>
          </cell>
          <cell r="N35" t="str">
            <v>TBP</v>
          </cell>
          <cell r="P35" t="str">
            <v>Low</v>
          </cell>
        </row>
        <row r="36">
          <cell r="L36" t="str">
            <v>4304</v>
          </cell>
          <cell r="M36" t="str">
            <v>Yes</v>
          </cell>
          <cell r="N36" t="str">
            <v>TBP</v>
          </cell>
          <cell r="P36" t="str">
            <v>Medium</v>
          </cell>
        </row>
        <row r="37">
          <cell r="L37" t="str">
            <v>4305</v>
          </cell>
          <cell r="M37" t="str">
            <v>Yes</v>
          </cell>
          <cell r="N37" t="str">
            <v>TBP</v>
          </cell>
          <cell r="P37" t="str">
            <v>low</v>
          </cell>
        </row>
        <row r="38">
          <cell r="L38" t="str">
            <v>4309</v>
          </cell>
          <cell r="M38" t="str">
            <v>Yes</v>
          </cell>
          <cell r="N38" t="str">
            <v>TBP</v>
          </cell>
          <cell r="P38" t="str">
            <v>Low</v>
          </cell>
        </row>
        <row r="39">
          <cell r="L39" t="str">
            <v>4311</v>
          </cell>
          <cell r="M39" t="str">
            <v>Yes</v>
          </cell>
          <cell r="N39" t="str">
            <v>TBP</v>
          </cell>
          <cell r="P39" t="str">
            <v>Low</v>
          </cell>
        </row>
        <row r="40">
          <cell r="L40" t="str">
            <v>4316</v>
          </cell>
          <cell r="M40" t="str">
            <v>Yes</v>
          </cell>
          <cell r="N40" t="str">
            <v>TBP</v>
          </cell>
          <cell r="P40" t="str">
            <v>Low</v>
          </cell>
        </row>
        <row r="41">
          <cell r="L41" t="str">
            <v>4318</v>
          </cell>
          <cell r="M41" t="str">
            <v>Yes</v>
          </cell>
          <cell r="N41" t="str">
            <v>TBP</v>
          </cell>
          <cell r="P41" t="str">
            <v>High</v>
          </cell>
        </row>
        <row r="42">
          <cell r="L42" t="str">
            <v>4421</v>
          </cell>
          <cell r="M42" t="str">
            <v>Yes</v>
          </cell>
          <cell r="N42" t="str">
            <v>TBP</v>
          </cell>
          <cell r="P42" t="str">
            <v>Medium</v>
          </cell>
        </row>
        <row r="43">
          <cell r="L43" t="str">
            <v>4425</v>
          </cell>
          <cell r="M43" t="str">
            <v>Yes</v>
          </cell>
          <cell r="N43" t="str">
            <v>TBP</v>
          </cell>
          <cell r="P43" t="str">
            <v>High</v>
          </cell>
        </row>
        <row r="44">
          <cell r="L44" t="str">
            <v>4426</v>
          </cell>
          <cell r="M44" t="str">
            <v>Yes</v>
          </cell>
          <cell r="N44" t="str">
            <v>TBP</v>
          </cell>
          <cell r="P44" t="str">
            <v>High</v>
          </cell>
        </row>
        <row r="45">
          <cell r="L45" t="str">
            <v>4430</v>
          </cell>
          <cell r="M45" t="str">
            <v>Yes</v>
          </cell>
          <cell r="N45" t="str">
            <v>TBP</v>
          </cell>
          <cell r="P45" t="str">
            <v>Low</v>
          </cell>
        </row>
        <row r="46">
          <cell r="L46" t="str">
            <v>4431</v>
          </cell>
          <cell r="M46" t="str">
            <v>Yes</v>
          </cell>
          <cell r="N46" t="str">
            <v>TBP</v>
          </cell>
          <cell r="P46" t="str">
            <v>High</v>
          </cell>
        </row>
        <row r="47">
          <cell r="L47" t="str">
            <v>4432</v>
          </cell>
          <cell r="M47" t="str">
            <v>Yes</v>
          </cell>
          <cell r="N47" t="str">
            <v>TBP</v>
          </cell>
          <cell r="P47" t="str">
            <v>Low</v>
          </cell>
        </row>
        <row r="48">
          <cell r="L48" t="str">
            <v>4436</v>
          </cell>
          <cell r="M48" t="str">
            <v>Yes</v>
          </cell>
          <cell r="N48" t="str">
            <v>TBP</v>
          </cell>
          <cell r="P48" t="str">
            <v>Low</v>
          </cell>
        </row>
        <row r="49">
          <cell r="L49" t="str">
            <v>4438</v>
          </cell>
          <cell r="M49" t="str">
            <v>Yes</v>
          </cell>
          <cell r="N49" t="str">
            <v>TBP</v>
          </cell>
          <cell r="P49" t="str">
            <v>Low</v>
          </cell>
        </row>
        <row r="50">
          <cell r="L50" t="str">
            <v>4439</v>
          </cell>
          <cell r="M50" t="str">
            <v>Yes</v>
          </cell>
          <cell r="N50" t="str">
            <v>Low</v>
          </cell>
          <cell r="O50">
            <v>42865</v>
          </cell>
          <cell r="P50" t="str">
            <v>Low</v>
          </cell>
        </row>
        <row r="51">
          <cell r="L51" t="str">
            <v>4443</v>
          </cell>
          <cell r="M51" t="str">
            <v>Yes</v>
          </cell>
          <cell r="N51" t="str">
            <v>TBP</v>
          </cell>
          <cell r="P51" t="str">
            <v>Low</v>
          </cell>
        </row>
        <row r="52">
          <cell r="L52" t="str">
            <v>4444</v>
          </cell>
          <cell r="M52" t="str">
            <v>Yes</v>
          </cell>
          <cell r="N52" t="str">
            <v>TBP</v>
          </cell>
          <cell r="P52" t="str">
            <v>High</v>
          </cell>
        </row>
        <row r="53">
          <cell r="L53" t="str">
            <v>4448</v>
          </cell>
          <cell r="M53" t="str">
            <v>Yes</v>
          </cell>
          <cell r="N53" t="str">
            <v>High</v>
          </cell>
          <cell r="O53">
            <v>42893</v>
          </cell>
          <cell r="P53" t="str">
            <v>High</v>
          </cell>
        </row>
        <row r="54">
          <cell r="L54" t="str">
            <v>4449</v>
          </cell>
          <cell r="M54" t="str">
            <v>Yes</v>
          </cell>
          <cell r="N54" t="str">
            <v>High</v>
          </cell>
          <cell r="O54">
            <v>42893</v>
          </cell>
          <cell r="P54" t="str">
            <v>High</v>
          </cell>
        </row>
        <row r="55">
          <cell r="L55" t="str">
            <v>4450</v>
          </cell>
          <cell r="M55" t="str">
            <v>Yes</v>
          </cell>
          <cell r="N55" t="str">
            <v>TBP</v>
          </cell>
          <cell r="P55" t="str">
            <v>Remove</v>
          </cell>
        </row>
        <row r="56">
          <cell r="L56" t="str">
            <v>4451</v>
          </cell>
          <cell r="M56" t="str">
            <v>Yes</v>
          </cell>
          <cell r="N56" t="str">
            <v>TBP</v>
          </cell>
          <cell r="P56" t="str">
            <v>Low</v>
          </cell>
        </row>
        <row r="57">
          <cell r="L57" t="str">
            <v>4452</v>
          </cell>
          <cell r="M57" t="str">
            <v>Yes</v>
          </cell>
          <cell r="N57" t="str">
            <v>Medium</v>
          </cell>
          <cell r="O57">
            <v>42893</v>
          </cell>
          <cell r="P57" t="str">
            <v>Medium</v>
          </cell>
        </row>
        <row r="58">
          <cell r="L58" t="str">
            <v>4453</v>
          </cell>
          <cell r="M58" t="str">
            <v>Yes</v>
          </cell>
          <cell r="N58" t="str">
            <v>TBP</v>
          </cell>
          <cell r="P58" t="str">
            <v>Low</v>
          </cell>
        </row>
        <row r="59">
          <cell r="L59" t="str">
            <v>4454</v>
          </cell>
          <cell r="M59" t="str">
            <v>Yes</v>
          </cell>
          <cell r="N59" t="str">
            <v>TBP</v>
          </cell>
          <cell r="P59" t="str">
            <v>High</v>
          </cell>
        </row>
        <row r="60">
          <cell r="L60" t="str">
            <v>4458</v>
          </cell>
          <cell r="M60" t="str">
            <v>Yes</v>
          </cell>
          <cell r="N60" t="str">
            <v>TBP</v>
          </cell>
          <cell r="P60" t="str">
            <v>Medium</v>
          </cell>
        </row>
        <row r="61">
          <cell r="L61" t="str">
            <v>4461</v>
          </cell>
          <cell r="M61" t="str">
            <v>Yes</v>
          </cell>
          <cell r="N61" t="str">
            <v>TBP</v>
          </cell>
          <cell r="P61" t="str">
            <v>Consensus is Medium, One DN had a recommendation of high</v>
          </cell>
        </row>
        <row r="62">
          <cell r="L62" t="str">
            <v>4462</v>
          </cell>
          <cell r="M62" t="str">
            <v>Yes</v>
          </cell>
          <cell r="N62" t="str">
            <v>TBP</v>
          </cell>
          <cell r="P62" t="str">
            <v>High</v>
          </cell>
        </row>
        <row r="63">
          <cell r="L63" t="str">
            <v>4465</v>
          </cell>
          <cell r="M63" t="str">
            <v>Yes</v>
          </cell>
          <cell r="N63" t="str">
            <v>TBP</v>
          </cell>
          <cell r="P63" t="str">
            <v>Low</v>
          </cell>
        </row>
        <row r="64">
          <cell r="L64" t="str">
            <v>4466</v>
          </cell>
          <cell r="M64" t="str">
            <v>Yes</v>
          </cell>
          <cell r="N64" t="str">
            <v>High</v>
          </cell>
          <cell r="O64">
            <v>42893</v>
          </cell>
          <cell r="P64" t="str">
            <v>High</v>
          </cell>
        </row>
        <row r="65">
          <cell r="L65" t="str">
            <v>4467</v>
          </cell>
          <cell r="M65" t="str">
            <v>Yes</v>
          </cell>
          <cell r="N65" t="str">
            <v>TBP</v>
          </cell>
          <cell r="P65" t="str">
            <v>Low</v>
          </cell>
        </row>
        <row r="66">
          <cell r="L66" t="str">
            <v>4468</v>
          </cell>
          <cell r="M66" t="str">
            <v>Yes</v>
          </cell>
          <cell r="N66" t="str">
            <v>TBP</v>
          </cell>
          <cell r="P66" t="str">
            <v>Medium</v>
          </cell>
        </row>
        <row r="67">
          <cell r="L67" t="str">
            <v>4469</v>
          </cell>
          <cell r="M67" t="str">
            <v>Yes</v>
          </cell>
          <cell r="N67" t="str">
            <v>TBP</v>
          </cell>
          <cell r="P67" t="str">
            <v>Low</v>
          </cell>
        </row>
        <row r="68">
          <cell r="L68" t="str">
            <v>4473</v>
          </cell>
          <cell r="M68" t="str">
            <v>Yes</v>
          </cell>
          <cell r="N68" t="str">
            <v>TBP</v>
          </cell>
          <cell r="P68" t="str">
            <v>Low</v>
          </cell>
        </row>
        <row r="69">
          <cell r="L69" t="str">
            <v>4474</v>
          </cell>
          <cell r="M69" t="str">
            <v>Yes</v>
          </cell>
          <cell r="N69" t="str">
            <v>TBP</v>
          </cell>
          <cell r="P69" t="str">
            <v>High</v>
          </cell>
        </row>
        <row r="70">
          <cell r="L70" t="str">
            <v>4526</v>
          </cell>
          <cell r="M70" t="str">
            <v>Yes</v>
          </cell>
          <cell r="N70" t="str">
            <v>TBP</v>
          </cell>
          <cell r="P70" t="str">
            <v>Medium</v>
          </cell>
        </row>
        <row r="71">
          <cell r="L71" t="str">
            <v>4541</v>
          </cell>
          <cell r="M71" t="str">
            <v>Yes</v>
          </cell>
          <cell r="N71" t="str">
            <v>Low</v>
          </cell>
          <cell r="O71">
            <v>42928</v>
          </cell>
          <cell r="P71" t="str">
            <v>Low - to be reviewed in 3 months time</v>
          </cell>
        </row>
        <row r="72">
          <cell r="L72" t="str">
            <v>3676</v>
          </cell>
          <cell r="M72" t="str">
            <v>Yes</v>
          </cell>
        </row>
        <row r="73">
          <cell r="L73" t="str">
            <v>3869</v>
          </cell>
          <cell r="M73" t="str">
            <v>Yes</v>
          </cell>
        </row>
        <row r="74">
          <cell r="L74" t="str">
            <v>4422</v>
          </cell>
          <cell r="M74" t="str">
            <v>Yes</v>
          </cell>
        </row>
        <row r="75">
          <cell r="L75" t="str">
            <v>4455</v>
          </cell>
          <cell r="M75" t="str">
            <v>Yes</v>
          </cell>
        </row>
        <row r="76">
          <cell r="L76" t="str">
            <v>4621</v>
          </cell>
          <cell r="M76" t="str">
            <v>Yes</v>
          </cell>
        </row>
      </sheetData>
      <sheetData sheetId="7"/>
      <sheetData sheetId="8">
        <row r="1">
          <cell r="A1" t="str">
            <v>Database Project Lifecycle Status</v>
          </cell>
          <cell r="B1" t="str">
            <v>High-Level Status</v>
          </cell>
        </row>
        <row r="2">
          <cell r="A2" t="str">
            <v>A1 - ICAF - Awaiting Capture Assignment</v>
          </cell>
          <cell r="B2" t="str">
            <v>1. Start-Up (Progressing through change governance)</v>
          </cell>
        </row>
        <row r="3">
          <cell r="A3" t="str">
            <v>A2 - CP proposed for ChMC</v>
          </cell>
          <cell r="B3" t="str">
            <v>1. Start-Up (Progressing through change governance)</v>
          </cell>
        </row>
        <row r="4">
          <cell r="A4" t="str">
            <v>A3 - CP within initial consultation</v>
          </cell>
          <cell r="B4" t="str">
            <v>1. Start-Up (Progressing through change governance)</v>
          </cell>
        </row>
        <row r="5">
          <cell r="A5" t="str">
            <v>A4 - CP rejected by ChMC</v>
          </cell>
          <cell r="B5" t="str">
            <v>1. Start-Up (Progressing through change governance)</v>
          </cell>
        </row>
        <row r="6">
          <cell r="A6" t="str">
            <v>A5 - CP in capture with DSG</v>
          </cell>
          <cell r="B6" t="str">
            <v>1. Start-Up (Progressing through change governance)</v>
          </cell>
        </row>
        <row r="7">
          <cell r="A7" t="str">
            <v>A6 - CP in solution consultation</v>
          </cell>
          <cell r="B7" t="str">
            <v>1. Start-Up (Progressing through change governance)</v>
          </cell>
        </row>
        <row r="8">
          <cell r="A8" t="str">
            <v>A7 - CP awaiting ChMC solution approval</v>
          </cell>
          <cell r="B8" t="str">
            <v>1. Start-Up (Progressing through change governance)</v>
          </cell>
        </row>
        <row r="9">
          <cell r="A9" t="str">
            <v>A8 - CP high level solution approved at ChMC</v>
          </cell>
          <cell r="B9" t="str">
            <v>1. Start-Up (Progressing through change governance)</v>
          </cell>
        </row>
        <row r="10">
          <cell r="A10" t="str">
            <v>A9 - Internal change progressing through capture</v>
          </cell>
          <cell r="B10" t="str">
            <v>1. Start-Up (Progressing through change governance)</v>
          </cell>
        </row>
        <row r="11">
          <cell r="A11" t="str">
            <v>A10 - ICAF - Capture complete, awaiting CIO PM assignment</v>
          </cell>
          <cell r="B11" t="str">
            <v>1. Start-Up (Progressing through change governance)</v>
          </cell>
        </row>
        <row r="12">
          <cell r="A12" t="str">
            <v>B1 - Start Up In Progress (Awaiting PAT/RACI)</v>
          </cell>
          <cell r="B12" t="str">
            <v>1. Start-Up (Progressing through change governance)</v>
          </cell>
        </row>
        <row r="13">
          <cell r="A13" t="str">
            <v>B2 - Awaiting ME/Data Office/MR HLE quote</v>
          </cell>
          <cell r="B13" t="str">
            <v>1. Start-Up (Progressing through change governance)</v>
          </cell>
        </row>
        <row r="14">
          <cell r="A14" t="str">
            <v>B3 - ASR/PAC HLE awaiting customer approval</v>
          </cell>
          <cell r="B14" t="str">
            <v>1. Start-Up (Progressing through change governance)</v>
          </cell>
        </row>
        <row r="15">
          <cell r="A15" t="str">
            <v>B4 - EQR In progress</v>
          </cell>
          <cell r="B15" t="str">
            <v>1. Start-Up (Progressing through change governance)</v>
          </cell>
        </row>
        <row r="16">
          <cell r="A16" t="str">
            <v>B5 - EQR awaiting ChMC approval</v>
          </cell>
          <cell r="B16" t="str">
            <v>1. Start-Up (Progressing through change governance)</v>
          </cell>
        </row>
        <row r="17">
          <cell r="A17" t="str">
            <v>C1 - Delivery Business Case/BER in progress</v>
          </cell>
          <cell r="B17" t="str">
            <v>1. Start-Up (Progressing through change governance)</v>
          </cell>
        </row>
        <row r="18">
          <cell r="A18" t="str">
            <v>C2 - Delivery Business Case awaiting IRC/XEC/Board Approval</v>
          </cell>
          <cell r="B18" t="str">
            <v>1. Start-Up (Progressing through change governance)</v>
          </cell>
        </row>
        <row r="19">
          <cell r="A19" t="str">
            <v>C3 - BER Awaiting ChMC approval</v>
          </cell>
          <cell r="B19" t="str">
            <v>1. Start-Up (Progressing through change governance)</v>
          </cell>
        </row>
        <row r="20">
          <cell r="A20" t="str">
            <v>D1 - Change in delivery</v>
          </cell>
          <cell r="B20" t="str">
            <v>2. Change sanction/approved and in project delivery</v>
          </cell>
        </row>
        <row r="21">
          <cell r="A21" t="str">
            <v>F1 - CCR/Closedown document in progress</v>
          </cell>
          <cell r="B21" t="str">
            <v>3. Change delivered, awaiting closure approval/sign-off</v>
          </cell>
        </row>
        <row r="22">
          <cell r="A22" t="str">
            <v>F2 - CCR awaiting ChMC approval</v>
          </cell>
          <cell r="B22" t="str">
            <v>3. Change delivered, awaiting closure approval/sign-off</v>
          </cell>
        </row>
        <row r="23">
          <cell r="A23" t="str">
            <v>X1 - Xoserve propose change not required</v>
          </cell>
          <cell r="B23" t="str">
            <v>4. Change proposed to be rejected by Xoserve (awaiting closure approval)</v>
          </cell>
        </row>
        <row r="24">
          <cell r="A24" t="str">
            <v>X2 - Xoserve require ChMC Sponsorship</v>
          </cell>
          <cell r="B24" t="str">
            <v>4. Change proposed to be rejected by Xoserve (awaiting closure approval)</v>
          </cell>
        </row>
        <row r="25">
          <cell r="A25" t="str">
            <v>Y1 - ROM in progress</v>
          </cell>
          <cell r="B25" t="str">
            <v>1. Start-Up (Progressing through change governance)</v>
          </cell>
        </row>
        <row r="26">
          <cell r="A26" t="str">
            <v>Y2 - ROM completed</v>
          </cell>
          <cell r="B26" t="str">
            <v>1. Start-Up (Progressing through change governance)</v>
          </cell>
        </row>
        <row r="27">
          <cell r="A27" t="str">
            <v>Z1 - Change completed</v>
          </cell>
          <cell r="B27" t="str">
            <v>5. Change Cancelled (approved)</v>
          </cell>
        </row>
        <row r="28">
          <cell r="A28" t="str">
            <v>Z2 - Change cancelled</v>
          </cell>
          <cell r="B28" t="str">
            <v>6. Change Delivered (approved/signed-off)</v>
          </cell>
        </row>
      </sheetData>
      <sheetData sheetId="9"/>
      <sheetData sheetId="10"/>
      <sheetData sheetId="11"/>
      <sheetData sheetId="12"/>
      <sheetData sheetId="13"/>
      <sheetData sheetId="14"/>
      <sheetData sheetId="15">
        <row r="1">
          <cell r="A1" t="str">
            <v>Change Ref</v>
          </cell>
          <cell r="B1" t="str">
            <v>Title</v>
          </cell>
          <cell r="C1" t="str">
            <v>Overall Status</v>
          </cell>
          <cell r="D1" t="str">
            <v>Overall Status Date</v>
          </cell>
          <cell r="E1" t="str">
            <v>Status History</v>
          </cell>
          <cell r="F1" t="str">
            <v>Description</v>
          </cell>
          <cell r="G1" t="str">
            <v>Previously EVS Y/N Justification for treatment</v>
          </cell>
          <cell r="H1" t="str">
            <v>Associated References</v>
          </cell>
          <cell r="I1" t="str">
            <v>Change Order Submission Date</v>
          </cell>
          <cell r="J1" t="str">
            <v>EQ Initial Response Due Date</v>
          </cell>
          <cell r="K1" t="str">
            <v>Customer Requested Implementation Date (If Relevant)</v>
          </cell>
          <cell r="L1" t="str">
            <v>ASA Budget (Y/N)</v>
          </cell>
          <cell r="M1" t="str">
            <v>Impacted Networks</v>
          </cell>
          <cell r="N1" t="str">
            <v>Individual Network ID(s)</v>
          </cell>
          <cell r="O1" t="str">
            <v>External Representative - NOR</v>
          </cell>
          <cell r="P1" t="str">
            <v>Raised by</v>
          </cell>
          <cell r="Q1" t="str">
            <v>Approved by</v>
          </cell>
          <cell r="R1" t="str">
            <v>Process Owner</v>
          </cell>
          <cell r="S1" t="str">
            <v>Project Manager</v>
          </cell>
          <cell r="T1" t="str">
            <v>Change Type</v>
          </cell>
          <cell r="U1" t="str">
            <v>Project Status</v>
          </cell>
          <cell r="V1" t="str">
            <v>Report to Network (Y/N)</v>
          </cell>
          <cell r="W1" t="str">
            <v>Closed Date (if closed at CO Stage)</v>
          </cell>
          <cell r="X1" t="str">
            <v>Business Analyst</v>
          </cell>
          <cell r="Y1" t="str">
            <v>Actual EQ Initial Response Date to Originator</v>
          </cell>
          <cell r="Z1" t="str">
            <v>Original EQR Due Date</v>
          </cell>
          <cell r="AA1" t="str">
            <v>Current EQR Due Date</v>
          </cell>
          <cell r="AB1" t="str">
            <v>Actual EQR Date to Originator</v>
          </cell>
          <cell r="AC1" t="str">
            <v>Estimated Cost of BE</v>
          </cell>
          <cell r="AD1" t="str">
            <v>Estimated Duration of BE</v>
          </cell>
          <cell r="AE1" t="str">
            <v>EQR Expiry Date</v>
          </cell>
          <cell r="AF1" t="str">
            <v>EQ Status</v>
          </cell>
          <cell r="AG1" t="str">
            <v>EQ Status Date</v>
          </cell>
          <cell r="AH1" t="str">
            <v>BE Order Submission Date</v>
          </cell>
          <cell r="AI1" t="str">
            <v>BE Initial Response Due Date</v>
          </cell>
          <cell r="AJ1" t="str">
            <v>Actual BE Initial Response Date to Originator</v>
          </cell>
          <cell r="AK1" t="str">
            <v>Original BER Due Date</v>
          </cell>
          <cell r="AL1" t="str">
            <v>Current BER Due Date</v>
          </cell>
          <cell r="AM1" t="str">
            <v>Actual BER Date to Originator</v>
          </cell>
          <cell r="AN1" t="str">
            <v>BER Approved for Sending by</v>
          </cell>
          <cell r="AO1" t="str">
            <v>BER Expiry Date</v>
          </cell>
          <cell r="AP1" t="str">
            <v>Estimated Cost of Change (£s)</v>
          </cell>
          <cell r="AQ1" t="str">
            <v>Invoiced Cost of BE (000's)</v>
          </cell>
          <cell r="AR1" t="str">
            <v>BE Invoice Ref</v>
          </cell>
          <cell r="AS1" t="str">
            <v>BE Status</v>
          </cell>
          <cell r="AT1" t="str">
            <v>BE Status Date</v>
          </cell>
          <cell r="AU1" t="str">
            <v>CA Submission Date</v>
          </cell>
          <cell r="AV1" t="str">
            <v>Scope Notification Initial Response Due Date</v>
          </cell>
          <cell r="AW1" t="str">
            <v>Actual Scope Notification Initial Response Date to Originator</v>
          </cell>
          <cell r="AX1" t="str">
            <v>Original Scope Notification Due Date</v>
          </cell>
          <cell r="AY1" t="str">
            <v>Current Scope Notification Due Date</v>
          </cell>
          <cell r="AZ1" t="str">
            <v>Scope Approved by</v>
          </cell>
          <cell r="BA1" t="str">
            <v>Actual Scope Notification Date to Originator</v>
          </cell>
          <cell r="BB1" t="str">
            <v>Planned Project Duration</v>
          </cell>
          <cell r="BC1" t="str">
            <v>SN Status</v>
          </cell>
          <cell r="BD1" t="str">
            <v>SN Status Date</v>
          </cell>
          <cell r="BE1" t="str">
            <v>User Pays (Y/N)</v>
          </cell>
          <cell r="BF1" t="str">
            <v>External Spend Spreadsheet Category</v>
          </cell>
          <cell r="BG1" t="str">
            <v>Project Start Date</v>
          </cell>
          <cell r="BH1" t="str">
            <v>Current Implementation Due Date</v>
          </cell>
          <cell r="BI1" t="str">
            <v>Actual Implementation Date</v>
          </cell>
          <cell r="BJ1" t="str">
            <v>Current CCN Due Date</v>
          </cell>
          <cell r="BK1" t="str">
            <v>Actual CCN Date to Originator</v>
          </cell>
          <cell r="BL1" t="str">
            <v>CCN Expiry Date</v>
          </cell>
          <cell r="BM1" t="str">
            <v>CCN Status</v>
          </cell>
          <cell r="BN1" t="str">
            <v>CCN Status Date</v>
          </cell>
          <cell r="BO1" t="str">
            <v>Comments</v>
          </cell>
          <cell r="BP1" t="str">
            <v>Startup Assurance Date</v>
          </cell>
          <cell r="BQ1" t="str">
            <v>Startup RAG Status</v>
          </cell>
          <cell r="BR1" t="str">
            <v>Evaluation Assurance Date</v>
          </cell>
          <cell r="BS1" t="str">
            <v>Evaluation RAG Status</v>
          </cell>
          <cell r="BT1" t="str">
            <v>Controlling Assurance Date</v>
          </cell>
          <cell r="BU1" t="str">
            <v>Controlling RAG Status</v>
          </cell>
          <cell r="BV1" t="str">
            <v>Closedown Assurance Date</v>
          </cell>
          <cell r="BW1" t="str">
            <v>Closedown RAG Status</v>
          </cell>
          <cell r="BX1" t="str">
            <v>Complexity</v>
          </cell>
          <cell r="BY1" t="str">
            <v>UKLink Release Number</v>
          </cell>
          <cell r="BZ1" t="str">
            <v>Uklink Reference Number</v>
          </cell>
          <cell r="CA1" t="str">
            <v>Platform</v>
          </cell>
          <cell r="CB1" t="str">
            <v>ClearQuest Ticket</v>
          </cell>
          <cell r="CC1" t="str">
            <v>Delivery Team</v>
          </cell>
          <cell r="CD1" t="str">
            <v>Primary Application Impacted</v>
          </cell>
          <cell r="CE1" t="str">
            <v>Business Process Impact</v>
          </cell>
          <cell r="CF1" t="str">
            <v>Percieved Delivery Effort</v>
          </cell>
          <cell r="CG1" t="str">
            <v>Workaround Available?</v>
          </cell>
          <cell r="CH1" t="str">
            <v>Workaround Accountability</v>
          </cell>
          <cell r="CI1" t="str">
            <v>Workaround Lifespan</v>
          </cell>
          <cell r="CJ1" t="str">
            <v>Customer System Changes Required?</v>
          </cell>
          <cell r="CK1" t="str">
            <v>Customer Training Required?</v>
          </cell>
          <cell r="CL1" t="str">
            <v>Customer Testing Likley Required?</v>
          </cell>
          <cell r="CM1" t="str">
            <v>Percieved Full Delivery Cost</v>
          </cell>
          <cell r="CN1" t="str">
            <v>Actual Full Delivery Cost if Known</v>
          </cell>
          <cell r="CO1" t="str">
            <v>Perceived Benefit</v>
          </cell>
          <cell r="CP1" t="str">
            <v>Workaround Intensity?</v>
          </cell>
          <cell r="CQ1" t="str">
            <v>Regulatory Driven Change?</v>
          </cell>
          <cell r="CR1" t="str">
            <v>Financial Loss Incurred to Customer?</v>
          </cell>
          <cell r="CS1" t="str">
            <v>Customer or End-Consumer Impact?</v>
          </cell>
          <cell r="CT1" t="str">
            <v>Workaround Frequency</v>
          </cell>
          <cell r="CU1" t="str">
            <v>Number of FTEs required for Workaround</v>
          </cell>
          <cell r="CV1" t="str">
            <v>Change Driver</v>
          </cell>
          <cell r="CW1" t="str">
            <v>Change Beneficiary</v>
          </cell>
          <cell r="CX1" t="str">
            <v>Shipper Impact</v>
          </cell>
          <cell r="CY1" t="str">
            <v>Network Impact</v>
          </cell>
          <cell r="CZ1" t="str">
            <v>iGT Impact</v>
          </cell>
          <cell r="DA1" t="str">
            <v>CDSP Impact</v>
          </cell>
          <cell r="DB1" t="str">
            <v>Primary Impacted DSC Service Area</v>
          </cell>
          <cell r="DC1" t="str">
            <v>Number of Service Areas Impacted</v>
          </cell>
          <cell r="DD1" t="str">
            <v>Change Improvement Scale</v>
          </cell>
          <cell r="DE1" t="str">
            <v>Safety of Supply at risk?</v>
          </cell>
          <cell r="DF1" t="str">
            <v>Customer Switching at risk?</v>
          </cell>
          <cell r="DG1" t="str">
            <v>ChMC CP Approval date</v>
          </cell>
          <cell r="DH1" t="str">
            <v>ChMC EQR Approval date</v>
          </cell>
          <cell r="DI1" t="str">
            <v>ChMC CCR Approval date</v>
          </cell>
          <cell r="DJ1" t="str">
            <v>ChMC BER Approval date</v>
          </cell>
        </row>
        <row r="2">
          <cell r="A2" t="str">
            <v>4646</v>
          </cell>
          <cell r="B2" t="str">
            <v>Amendment to plot to postal report</v>
          </cell>
          <cell r="C2" t="str">
            <v>D1 - Change in delivery</v>
          </cell>
          <cell r="D2">
            <v>43300</v>
          </cell>
          <cell r="E2" t="str">
            <v>1. Awaiting ICAF Assignment
2.1. Start-Up Approach In Progress
D1 - Change in delivery
B2 - Awaiting ME/Data Office/MR HLE quote
D1 - Change in delivery</v>
          </cell>
          <cell r="F2" t="str">
            <v/>
          </cell>
          <cell r="G2" t="b">
            <v>0</v>
          </cell>
          <cell r="H2" t="str">
            <v/>
          </cell>
          <cell r="I2">
            <v>43200</v>
          </cell>
          <cell r="K2">
            <v>43224</v>
          </cell>
          <cell r="L2" t="b">
            <v>0</v>
          </cell>
          <cell r="M2" t="str">
            <v/>
          </cell>
          <cell r="N2" t="str">
            <v/>
          </cell>
          <cell r="O2" t="str">
            <v/>
          </cell>
          <cell r="P2" t="str">
            <v>Tahera Choudhury</v>
          </cell>
          <cell r="Q2" t="str">
            <v/>
          </cell>
          <cell r="R2" t="str">
            <v>Emma Lyndon</v>
          </cell>
          <cell r="S2" t="str">
            <v>Jo Duncan</v>
          </cell>
          <cell r="T2" t="str">
            <v>CR (Internal)</v>
          </cell>
          <cell r="U2" t="str">
            <v>LIVE</v>
          </cell>
          <cell r="V2" t="b">
            <v>0</v>
          </cell>
          <cell r="X2" t="str">
            <v/>
          </cell>
          <cell r="AD2" t="str">
            <v/>
          </cell>
          <cell r="AF2" t="str">
            <v/>
          </cell>
          <cell r="AN2" t="str">
            <v/>
          </cell>
          <cell r="AR2" t="str">
            <v/>
          </cell>
          <cell r="AS2" t="str">
            <v/>
          </cell>
          <cell r="AZ2" t="str">
            <v/>
          </cell>
          <cell r="BB2" t="str">
            <v/>
          </cell>
          <cell r="BC2" t="str">
            <v/>
          </cell>
          <cell r="BE2" t="b">
            <v>0</v>
          </cell>
          <cell r="BH2">
            <v>43280</v>
          </cell>
          <cell r="BM2" t="str">
            <v/>
          </cell>
          <cell r="BO2" t="str">
            <v>27/07/2018 DC Update from Schedule, this change is schedule yet to start.
23/07/2018 DC Sent an email to Tahera asking her to confirm her appoval to proceed.
20/07/2018 HS - DC to check with Tahera Choudhury to confirm whether CR and HLE are approved.
19/</v>
          </cell>
          <cell r="BQ2" t="str">
            <v/>
          </cell>
          <cell r="BS2" t="str">
            <v/>
          </cell>
          <cell r="BU2" t="str">
            <v/>
          </cell>
          <cell r="BW2" t="str">
            <v/>
          </cell>
          <cell r="BX2" t="str">
            <v/>
          </cell>
          <cell r="BY2" t="str">
            <v>50</v>
          </cell>
          <cell r="BZ2" t="str">
            <v/>
          </cell>
          <cell r="CA2" t="str">
            <v>Data Office</v>
          </cell>
          <cell r="CB2" t="str">
            <v>XO3678</v>
          </cell>
          <cell r="CC2" t="str">
            <v>Minor Enhancements Team</v>
          </cell>
          <cell r="CD2" t="str">
            <v>BW</v>
          </cell>
          <cell r="CE2" t="str">
            <v>SPA</v>
          </cell>
          <cell r="CF2" t="str">
            <v>0-30 days</v>
          </cell>
          <cell r="CG2" t="b">
            <v>0</v>
          </cell>
          <cell r="CH2" t="str">
            <v/>
          </cell>
          <cell r="CJ2" t="b">
            <v>0</v>
          </cell>
          <cell r="CK2" t="b">
            <v>0</v>
          </cell>
          <cell r="CL2" t="b">
            <v>0</v>
          </cell>
          <cell r="CM2" t="str">
            <v/>
          </cell>
          <cell r="CN2">
            <v>0</v>
          </cell>
          <cell r="CO2" t="str">
            <v/>
          </cell>
          <cell r="CP2" t="str">
            <v/>
          </cell>
          <cell r="CQ2" t="b">
            <v>0</v>
          </cell>
          <cell r="CR2" t="b">
            <v>0</v>
          </cell>
          <cell r="CS2" t="str">
            <v/>
          </cell>
          <cell r="CT2" t="str">
            <v/>
          </cell>
          <cell r="CU2" t="str">
            <v/>
          </cell>
          <cell r="CV2" t="str">
            <v>MOD/Ofgem</v>
          </cell>
          <cell r="CW2" t="str">
            <v>One Market Group</v>
          </cell>
          <cell r="CX2" t="b">
            <v>0</v>
          </cell>
          <cell r="CY2" t="b">
            <v>1</v>
          </cell>
          <cell r="CZ2" t="b">
            <v>1</v>
          </cell>
          <cell r="DA2" t="b">
            <v>0</v>
          </cell>
          <cell r="DB2" t="str">
            <v>Service Area 23: Internal</v>
          </cell>
          <cell r="DC2" t="str">
            <v>None (Xoserve internal initiative)</v>
          </cell>
          <cell r="DD2" t="str">
            <v>Medium</v>
          </cell>
          <cell r="DE2" t="b">
            <v>0</v>
          </cell>
          <cell r="DF2" t="b">
            <v>0</v>
          </cell>
        </row>
        <row r="3">
          <cell r="A3" t="str">
            <v>4623</v>
          </cell>
          <cell r="B3" t="str">
            <v>XEC Customer Dashboard Development</v>
          </cell>
          <cell r="C3" t="str">
            <v>D1 - Change in delivery</v>
          </cell>
          <cell r="D3">
            <v>43166</v>
          </cell>
          <cell r="E3" t="str">
            <v>1. Awaiting ICAF Assignment
2.1. Start-Up Approach In Progress
20/04/2018 - 11. Change In Delivery</v>
          </cell>
          <cell r="F3" t="str">
            <v xml:space="preserve">
Change Request is an internal Business Improvement (for cost allocation)
Ranjit has set out his requirements for his Customer dashboard for the XEC meetings.
There are specific graphics he would like generating in Birst, primarily a scatter chart which</v>
          </cell>
          <cell r="G3" t="b">
            <v>0</v>
          </cell>
          <cell r="H3" t="str">
            <v/>
          </cell>
          <cell r="I3">
            <v>43136</v>
          </cell>
          <cell r="K3">
            <v>43231</v>
          </cell>
          <cell r="L3" t="b">
            <v>0</v>
          </cell>
          <cell r="M3" t="str">
            <v/>
          </cell>
          <cell r="N3" t="str">
            <v/>
          </cell>
          <cell r="O3" t="str">
            <v/>
          </cell>
          <cell r="P3" t="str">
            <v>James Verdon</v>
          </cell>
          <cell r="Q3" t="str">
            <v/>
          </cell>
          <cell r="R3" t="str">
            <v>Dave Turpin</v>
          </cell>
          <cell r="S3" t="str">
            <v>Jo Duncan</v>
          </cell>
          <cell r="T3" t="str">
            <v>CR (Internal)</v>
          </cell>
          <cell r="U3" t="str">
            <v>LIVE</v>
          </cell>
          <cell r="V3" t="b">
            <v>0</v>
          </cell>
          <cell r="X3" t="str">
            <v/>
          </cell>
          <cell r="AD3" t="str">
            <v/>
          </cell>
          <cell r="AF3" t="str">
            <v/>
          </cell>
          <cell r="AN3" t="str">
            <v/>
          </cell>
          <cell r="AR3" t="str">
            <v/>
          </cell>
          <cell r="AS3" t="str">
            <v/>
          </cell>
          <cell r="AZ3" t="str">
            <v/>
          </cell>
          <cell r="BB3" t="str">
            <v/>
          </cell>
          <cell r="BC3" t="str">
            <v/>
          </cell>
          <cell r="BE3" t="b">
            <v>0</v>
          </cell>
          <cell r="BH3">
            <v>43329</v>
          </cell>
          <cell r="BM3" t="str">
            <v/>
          </cell>
          <cell r="BO3" t="str">
            <v>20/07/2018 HS - request to increase prioritisation for Data Office platform. Imp date pushed out to 17th August.
13/07/2018 RJ - Customer team haven't reviewed dashboards, meeting planned for next week with customer team. Target implementation forcast dat</v>
          </cell>
          <cell r="BQ3" t="str">
            <v/>
          </cell>
          <cell r="BS3" t="str">
            <v/>
          </cell>
          <cell r="BU3" t="str">
            <v/>
          </cell>
          <cell r="BW3" t="str">
            <v/>
          </cell>
          <cell r="BX3" t="str">
            <v/>
          </cell>
          <cell r="BY3" t="str">
            <v>0</v>
          </cell>
          <cell r="BZ3" t="str">
            <v/>
          </cell>
          <cell r="CA3" t="str">
            <v>Data Office</v>
          </cell>
          <cell r="CB3" t="str">
            <v/>
          </cell>
          <cell r="CC3" t="str">
            <v>Xoserve Resource</v>
          </cell>
          <cell r="CD3" t="str">
            <v>Birst</v>
          </cell>
          <cell r="CE3" t="str">
            <v>Other</v>
          </cell>
          <cell r="CF3" t="str">
            <v>0-30 days</v>
          </cell>
          <cell r="CG3" t="b">
            <v>0</v>
          </cell>
          <cell r="CH3" t="str">
            <v/>
          </cell>
          <cell r="CJ3" t="b">
            <v>0</v>
          </cell>
          <cell r="CK3" t="b">
            <v>0</v>
          </cell>
          <cell r="CL3" t="b">
            <v>0</v>
          </cell>
          <cell r="CM3" t="str">
            <v/>
          </cell>
          <cell r="CN3">
            <v>0</v>
          </cell>
          <cell r="CO3" t="str">
            <v/>
          </cell>
          <cell r="CP3" t="str">
            <v/>
          </cell>
          <cell r="CQ3" t="b">
            <v>0</v>
          </cell>
          <cell r="CR3" t="b">
            <v>0</v>
          </cell>
          <cell r="CS3" t="str">
            <v/>
          </cell>
          <cell r="CT3" t="str">
            <v/>
          </cell>
          <cell r="CU3" t="str">
            <v/>
          </cell>
          <cell r="CV3" t="str">
            <v>Xoserve Internal CR (business improvement initiative)</v>
          </cell>
          <cell r="CW3" t="str">
            <v>Xoserve Only</v>
          </cell>
          <cell r="CX3" t="b">
            <v>0</v>
          </cell>
          <cell r="CY3" t="b">
            <v>0</v>
          </cell>
          <cell r="CZ3" t="b">
            <v>0</v>
          </cell>
          <cell r="DA3" t="b">
            <v>1</v>
          </cell>
          <cell r="DB3" t="str">
            <v>Service Area 23: Internal</v>
          </cell>
          <cell r="DC3" t="str">
            <v>One</v>
          </cell>
          <cell r="DD3" t="str">
            <v>Medium</v>
          </cell>
          <cell r="DE3" t="b">
            <v>0</v>
          </cell>
          <cell r="DF3" t="b">
            <v>0</v>
          </cell>
        </row>
        <row r="4">
          <cell r="A4" t="str">
            <v>4620</v>
          </cell>
          <cell r="B4" t="str">
            <v>UNC Modification 0636B - Updating the parameters for the NTS Optional Commodity Charge</v>
          </cell>
          <cell r="C4" t="str">
            <v>Y2 - ROM completed</v>
          </cell>
          <cell r="D4">
            <v>43175</v>
          </cell>
          <cell r="E4" t="str">
            <v>0. ROM In-Progress
0.5 Change Proposal awaiting MOD approval (ROM complete)</v>
          </cell>
          <cell r="F4" t="str">
            <v>The parameters of the NTS Optional Commodity charge formula are derived from flow rates, pipeline distances and underlying costs. 
The current formula is as follows: 
                                      p/kWh = 1203 x M ^-0.834 x D + 363 x M ^-0.654 
Wh</v>
          </cell>
          <cell r="G4" t="b">
            <v>0</v>
          </cell>
          <cell r="H4" t="str">
            <v>0636B</v>
          </cell>
          <cell r="I4">
            <v>43158</v>
          </cell>
          <cell r="K4">
            <v>43171</v>
          </cell>
          <cell r="L4" t="b">
            <v>0</v>
          </cell>
          <cell r="M4" t="str">
            <v/>
          </cell>
          <cell r="N4" t="str">
            <v/>
          </cell>
          <cell r="O4" t="str">
            <v/>
          </cell>
          <cell r="P4" t="str">
            <v>Steve Pownall</v>
          </cell>
          <cell r="Q4" t="str">
            <v/>
          </cell>
          <cell r="R4" t="str">
            <v>Jeff Chandler SSE</v>
          </cell>
          <cell r="S4" t="str">
            <v>Murray Thomson</v>
          </cell>
          <cell r="T4" t="str">
            <v>CP</v>
          </cell>
          <cell r="U4" t="str">
            <v>COMPLETE</v>
          </cell>
          <cell r="V4" t="b">
            <v>0</v>
          </cell>
          <cell r="W4">
            <v>43262</v>
          </cell>
          <cell r="X4" t="str">
            <v/>
          </cell>
          <cell r="AD4" t="str">
            <v/>
          </cell>
          <cell r="AF4" t="str">
            <v/>
          </cell>
          <cell r="AN4" t="str">
            <v/>
          </cell>
          <cell r="AR4" t="str">
            <v/>
          </cell>
          <cell r="AS4" t="str">
            <v/>
          </cell>
          <cell r="AZ4" t="str">
            <v/>
          </cell>
          <cell r="BB4" t="str">
            <v/>
          </cell>
          <cell r="BC4" t="str">
            <v/>
          </cell>
          <cell r="BE4" t="b">
            <v>0</v>
          </cell>
          <cell r="BH4">
            <v>43171</v>
          </cell>
          <cell r="BI4">
            <v>43172</v>
          </cell>
          <cell r="BM4" t="str">
            <v/>
          </cell>
          <cell r="BO4" t="str">
            <v xml:space="preserve">31/05/2018 RJ No update
24/05/2018 RJ - Update from Jo Duncan: ROM went out on 30th March.
13/03/2018 Dc We have had verbal approval from Linda today and have snet the Rom Response out to the customer.
12/02/2018 DC Paul Orsler submitted the Rom response </v>
          </cell>
          <cell r="BQ4" t="str">
            <v/>
          </cell>
          <cell r="BS4" t="str">
            <v/>
          </cell>
          <cell r="BU4" t="str">
            <v/>
          </cell>
          <cell r="BW4" t="str">
            <v/>
          </cell>
          <cell r="BX4" t="str">
            <v/>
          </cell>
          <cell r="BY4" t="str">
            <v/>
          </cell>
          <cell r="BZ4" t="str">
            <v/>
          </cell>
          <cell r="CA4" t="str">
            <v>Data Office</v>
          </cell>
          <cell r="CB4" t="str">
            <v/>
          </cell>
          <cell r="CC4" t="str">
            <v>Third Party SI / Service Provider</v>
          </cell>
          <cell r="CD4" t="str">
            <v>Gemini</v>
          </cell>
          <cell r="CE4" t="str">
            <v>Other</v>
          </cell>
          <cell r="CF4" t="str">
            <v>0-30 days</v>
          </cell>
          <cell r="CG4" t="b">
            <v>0</v>
          </cell>
          <cell r="CH4" t="str">
            <v/>
          </cell>
          <cell r="CJ4" t="b">
            <v>0</v>
          </cell>
          <cell r="CK4" t="b">
            <v>0</v>
          </cell>
          <cell r="CL4" t="b">
            <v>0</v>
          </cell>
          <cell r="CM4" t="str">
            <v/>
          </cell>
          <cell r="CN4">
            <v>0</v>
          </cell>
          <cell r="CO4" t="str">
            <v/>
          </cell>
          <cell r="CP4" t="str">
            <v/>
          </cell>
          <cell r="CQ4" t="b">
            <v>0</v>
          </cell>
          <cell r="CR4" t="b">
            <v>0</v>
          </cell>
          <cell r="CS4" t="str">
            <v/>
          </cell>
          <cell r="CT4" t="str">
            <v/>
          </cell>
          <cell r="CU4" t="str">
            <v/>
          </cell>
          <cell r="CV4" t="str">
            <v>MOD/Ofgem</v>
          </cell>
          <cell r="CW4" t="str">
            <v>Multiple Market Participants</v>
          </cell>
          <cell r="CX4" t="b">
            <v>1</v>
          </cell>
          <cell r="CY4" t="b">
            <v>0</v>
          </cell>
          <cell r="CZ4" t="b">
            <v>0</v>
          </cell>
          <cell r="DA4" t="b">
            <v>0</v>
          </cell>
          <cell r="DB4" t="str">
            <v/>
          </cell>
          <cell r="DC4" t="str">
            <v/>
          </cell>
          <cell r="DD4" t="str">
            <v/>
          </cell>
          <cell r="DE4" t="b">
            <v>0</v>
          </cell>
          <cell r="DF4" t="b">
            <v>0</v>
          </cell>
        </row>
        <row r="5">
          <cell r="A5" t="str">
            <v>4700</v>
          </cell>
          <cell r="B5" t="str">
            <v>Provision of data to Suppliers via API</v>
          </cell>
          <cell r="C5" t="str">
            <v>A9 - Internal change progressing through capture</v>
          </cell>
          <cell r="D5">
            <v>43271</v>
          </cell>
          <cell r="E5" t="str">
            <v>A1 - ICAF - Awaiting Capture Assignment
A9 - Internal change progressing through capture</v>
          </cell>
          <cell r="F5" t="str">
            <v>This change will allow Suppliers to gain access to gas data via an API service based on their associated permissions
As part of the industry engagement under the Market Intelligence Service (MIS) programme of work, Suppliers have requested access to all d</v>
          </cell>
          <cell r="G5" t="b">
            <v>0</v>
          </cell>
          <cell r="H5" t="str">
            <v/>
          </cell>
          <cell r="I5">
            <v>43269</v>
          </cell>
          <cell r="K5">
            <v>43371</v>
          </cell>
          <cell r="L5" t="b">
            <v>0</v>
          </cell>
          <cell r="M5" t="str">
            <v/>
          </cell>
          <cell r="N5" t="str">
            <v/>
          </cell>
          <cell r="O5" t="str">
            <v/>
          </cell>
          <cell r="P5" t="str">
            <v>Mark Pollard</v>
          </cell>
          <cell r="Q5" t="str">
            <v/>
          </cell>
          <cell r="R5" t="str">
            <v>Crispin Wibberley</v>
          </cell>
          <cell r="S5" t="str">
            <v>Simon Harris</v>
          </cell>
          <cell r="T5" t="str">
            <v>CR (Internal)</v>
          </cell>
          <cell r="U5" t="str">
            <v>LIVE</v>
          </cell>
          <cell r="V5" t="b">
            <v>0</v>
          </cell>
          <cell r="X5" t="str">
            <v/>
          </cell>
          <cell r="AD5" t="str">
            <v/>
          </cell>
          <cell r="AF5" t="str">
            <v/>
          </cell>
          <cell r="AN5" t="str">
            <v/>
          </cell>
          <cell r="AR5" t="str">
            <v/>
          </cell>
          <cell r="AS5" t="str">
            <v/>
          </cell>
          <cell r="AZ5" t="str">
            <v/>
          </cell>
          <cell r="BB5" t="str">
            <v/>
          </cell>
          <cell r="BC5" t="str">
            <v/>
          </cell>
          <cell r="BE5" t="b">
            <v>0</v>
          </cell>
          <cell r="BM5" t="str">
            <v/>
          </cell>
          <cell r="BO5" t="str">
            <v>20/07/2018 HS - still in capture.
13/07/2018 RJ - No update.
06/07/2018 RJ - No update.
22/06/2018 RJ - No update.
20/06/2018 DC assigned to Customer Change team to take a look at this change, it has been assigned to Simon Harris.
18/06/2018 DC CR submitt</v>
          </cell>
          <cell r="BQ5" t="str">
            <v/>
          </cell>
          <cell r="BS5" t="str">
            <v/>
          </cell>
          <cell r="BU5" t="str">
            <v/>
          </cell>
          <cell r="BW5" t="str">
            <v/>
          </cell>
          <cell r="BX5" t="str">
            <v/>
          </cell>
          <cell r="BY5" t="str">
            <v/>
          </cell>
          <cell r="BZ5" t="str">
            <v/>
          </cell>
          <cell r="CA5" t="str">
            <v>Data Office</v>
          </cell>
          <cell r="CB5" t="str">
            <v/>
          </cell>
          <cell r="CC5" t="str">
            <v>Xoserve Resource</v>
          </cell>
          <cell r="CD5" t="str">
            <v>BW</v>
          </cell>
          <cell r="CE5" t="str">
            <v>Other</v>
          </cell>
          <cell r="CF5" t="str">
            <v>30-60 days</v>
          </cell>
          <cell r="CG5" t="b">
            <v>0</v>
          </cell>
          <cell r="CH5" t="str">
            <v/>
          </cell>
          <cell r="CJ5" t="b">
            <v>1</v>
          </cell>
          <cell r="CK5" t="b">
            <v>0</v>
          </cell>
          <cell r="CL5" t="b">
            <v>1</v>
          </cell>
          <cell r="CM5" t="str">
            <v/>
          </cell>
          <cell r="CO5" t="str">
            <v/>
          </cell>
          <cell r="CP5" t="str">
            <v/>
          </cell>
          <cell r="CQ5" t="b">
            <v>0</v>
          </cell>
          <cell r="CR5" t="b">
            <v>0</v>
          </cell>
          <cell r="CS5" t="str">
            <v/>
          </cell>
          <cell r="CT5" t="str">
            <v/>
          </cell>
          <cell r="CU5" t="str">
            <v/>
          </cell>
          <cell r="CV5" t="str">
            <v>Xoserve Internal CR (business improvement initiative)</v>
          </cell>
          <cell r="CW5" t="str">
            <v>One Market Group</v>
          </cell>
          <cell r="CX5" t="b">
            <v>0</v>
          </cell>
          <cell r="CY5" t="b">
            <v>0</v>
          </cell>
          <cell r="CZ5" t="b">
            <v>0</v>
          </cell>
          <cell r="DA5" t="b">
            <v>1</v>
          </cell>
          <cell r="DB5" t="str">
            <v>Service Area 23: Internal</v>
          </cell>
          <cell r="DC5" t="str">
            <v>None (Xoserve internal initiative)</v>
          </cell>
          <cell r="DD5" t="str">
            <v>High</v>
          </cell>
          <cell r="DE5" t="b">
            <v>0</v>
          </cell>
          <cell r="DF5" t="b">
            <v>0</v>
          </cell>
        </row>
        <row r="6">
          <cell r="A6" t="str">
            <v>4702</v>
          </cell>
          <cell r="B6" t="str">
            <v>Opportunity 1: Switching Performance dashboard (s) to enable supplier incentivisation</v>
          </cell>
          <cell r="C6" t="str">
            <v>A9 - Internal change progressing through capture</v>
          </cell>
          <cell r="D6">
            <v>43278</v>
          </cell>
          <cell r="E6" t="str">
            <v>A1 - ICAF - Awaiting Capture Assignment
A9 - Internal change progressing through capture</v>
          </cell>
          <cell r="F6" t="str">
            <v>In June 2018, Xoserve signed a Memorandum of Understanding with Electralink agreeing to hold exploratory discussions in connection to three distinct topics:
•	Providing communication to and from the Central Switching Service (CSS) being procured by the Da</v>
          </cell>
          <cell r="G6" t="b">
            <v>0</v>
          </cell>
          <cell r="H6" t="str">
            <v/>
          </cell>
          <cell r="I6">
            <v>43269</v>
          </cell>
          <cell r="K6">
            <v>43616</v>
          </cell>
          <cell r="L6" t="b">
            <v>0</v>
          </cell>
          <cell r="M6" t="str">
            <v/>
          </cell>
          <cell r="N6" t="str">
            <v/>
          </cell>
          <cell r="O6" t="str">
            <v/>
          </cell>
          <cell r="P6" t="str">
            <v>Rebecca Roden</v>
          </cell>
          <cell r="Q6" t="str">
            <v/>
          </cell>
          <cell r="R6" t="str">
            <v>Crispin Wibberly</v>
          </cell>
          <cell r="S6" t="str">
            <v>Jo Duncan</v>
          </cell>
          <cell r="T6" t="str">
            <v>CR (Internal)</v>
          </cell>
          <cell r="U6" t="str">
            <v>LIVE</v>
          </cell>
          <cell r="V6" t="b">
            <v>0</v>
          </cell>
          <cell r="X6" t="str">
            <v/>
          </cell>
          <cell r="AD6" t="str">
            <v/>
          </cell>
          <cell r="AF6" t="str">
            <v/>
          </cell>
          <cell r="AN6" t="str">
            <v/>
          </cell>
          <cell r="AR6" t="str">
            <v/>
          </cell>
          <cell r="AS6" t="str">
            <v/>
          </cell>
          <cell r="AZ6" t="str">
            <v/>
          </cell>
          <cell r="BB6" t="str">
            <v/>
          </cell>
          <cell r="BC6" t="str">
            <v/>
          </cell>
          <cell r="BE6" t="b">
            <v>0</v>
          </cell>
          <cell r="BM6" t="str">
            <v/>
          </cell>
          <cell r="BO6" t="str">
            <v xml:space="preserve">20/07/2018 HS - still in capture. Requirement Meeting 31st July.
13/07/2018 RJ - Further capture session w/c 30th July to fully understand requirements.
06/07/2018 RJ - PAT tool will be completed next week. 
27/06/2018 DC This change has been assigned to </v>
          </cell>
          <cell r="BQ6" t="str">
            <v/>
          </cell>
          <cell r="BS6" t="str">
            <v/>
          </cell>
          <cell r="BU6" t="str">
            <v/>
          </cell>
          <cell r="BW6" t="str">
            <v/>
          </cell>
          <cell r="BX6" t="str">
            <v/>
          </cell>
          <cell r="BY6" t="str">
            <v/>
          </cell>
          <cell r="BZ6" t="str">
            <v/>
          </cell>
          <cell r="CA6" t="str">
            <v>Data Office</v>
          </cell>
          <cell r="CB6" t="str">
            <v/>
          </cell>
          <cell r="CC6" t="str">
            <v>Xoserve Resource</v>
          </cell>
          <cell r="CD6" t="str">
            <v>Other</v>
          </cell>
          <cell r="CE6" t="str">
            <v>Other</v>
          </cell>
          <cell r="CF6" t="str">
            <v>30-60 days</v>
          </cell>
          <cell r="CG6" t="b">
            <v>0</v>
          </cell>
          <cell r="CH6" t="str">
            <v/>
          </cell>
          <cell r="CJ6" t="b">
            <v>0</v>
          </cell>
          <cell r="CK6" t="b">
            <v>0</v>
          </cell>
          <cell r="CL6" t="b">
            <v>0</v>
          </cell>
          <cell r="CM6" t="str">
            <v/>
          </cell>
          <cell r="CO6" t="str">
            <v/>
          </cell>
          <cell r="CP6" t="str">
            <v/>
          </cell>
          <cell r="CQ6" t="b">
            <v>0</v>
          </cell>
          <cell r="CR6" t="b">
            <v>0</v>
          </cell>
          <cell r="CS6" t="str">
            <v/>
          </cell>
          <cell r="CT6" t="str">
            <v/>
          </cell>
          <cell r="CU6" t="str">
            <v/>
          </cell>
          <cell r="CV6" t="str">
            <v>Xoserve Internal CR (business improvement initiative)</v>
          </cell>
          <cell r="CW6" t="str">
            <v>All UK Gas Market Participants</v>
          </cell>
          <cell r="CX6" t="b">
            <v>0</v>
          </cell>
          <cell r="CY6" t="b">
            <v>0</v>
          </cell>
          <cell r="CZ6" t="b">
            <v>0</v>
          </cell>
          <cell r="DA6" t="b">
            <v>0</v>
          </cell>
          <cell r="DB6" t="str">
            <v>Service Area 23: Internal</v>
          </cell>
          <cell r="DC6" t="str">
            <v>None (Xoserve internal initiative)</v>
          </cell>
          <cell r="DD6" t="str">
            <v>High</v>
          </cell>
          <cell r="DE6" t="b">
            <v>0</v>
          </cell>
          <cell r="DF6" t="b">
            <v>0</v>
          </cell>
        </row>
        <row r="7">
          <cell r="A7" t="str">
            <v>4703</v>
          </cell>
          <cell r="B7" t="str">
            <v>Opportunity 2: Duel fuel enquiry service to deliver improved consumption estimations</v>
          </cell>
          <cell r="C7" t="str">
            <v>A9 - Internal change progressing through capture</v>
          </cell>
          <cell r="D7">
            <v>43278</v>
          </cell>
          <cell r="E7" t="str">
            <v>A1 - ICAF - Awaiting Capture Assignment
A9 - Internal change progressing through capture</v>
          </cell>
          <cell r="F7" t="str">
            <v xml:space="preserve"> In June 2018, Xoserve signed a Memorandum of Understanding with Electralink agreeing to hold exploratory discussions in connection to three distinct topics:
•	Providing communication to and from the Central Switching Service (CSS) being procured by the D</v>
          </cell>
          <cell r="G7" t="b">
            <v>0</v>
          </cell>
          <cell r="H7" t="str">
            <v/>
          </cell>
          <cell r="I7">
            <v>43269</v>
          </cell>
          <cell r="K7">
            <v>43251</v>
          </cell>
          <cell r="L7" t="b">
            <v>0</v>
          </cell>
          <cell r="M7" t="str">
            <v/>
          </cell>
          <cell r="N7" t="str">
            <v/>
          </cell>
          <cell r="O7" t="str">
            <v/>
          </cell>
          <cell r="P7" t="str">
            <v>Rebecca Roden</v>
          </cell>
          <cell r="Q7" t="str">
            <v/>
          </cell>
          <cell r="R7" t="str">
            <v>Crispin Wibberley</v>
          </cell>
          <cell r="S7" t="str">
            <v>Mark Pollard</v>
          </cell>
          <cell r="T7" t="str">
            <v>CR (Internal)</v>
          </cell>
          <cell r="U7" t="str">
            <v>LIVE</v>
          </cell>
          <cell r="V7" t="b">
            <v>0</v>
          </cell>
          <cell r="X7" t="str">
            <v/>
          </cell>
          <cell r="AD7" t="str">
            <v/>
          </cell>
          <cell r="AF7" t="str">
            <v/>
          </cell>
          <cell r="AN7" t="str">
            <v/>
          </cell>
          <cell r="AR7" t="str">
            <v/>
          </cell>
          <cell r="AS7" t="str">
            <v/>
          </cell>
          <cell r="AZ7" t="str">
            <v/>
          </cell>
          <cell r="BB7" t="str">
            <v/>
          </cell>
          <cell r="BC7" t="str">
            <v/>
          </cell>
          <cell r="BE7" t="b">
            <v>0</v>
          </cell>
          <cell r="BM7" t="str">
            <v/>
          </cell>
          <cell r="BO7" t="str">
            <v>20/07/2018 HS - Still in capture. Dependent on 4702.
13/07/2018 RJ - No update.
06/07/2018 RJ - still in capture.
27/06/2018 DC Assigned to the data Platform for capture phase to be completed 
18/06/2018 DC This CR is in draft form and will be going to IC</v>
          </cell>
          <cell r="BQ7" t="str">
            <v/>
          </cell>
          <cell r="BS7" t="str">
            <v/>
          </cell>
          <cell r="BU7" t="str">
            <v/>
          </cell>
          <cell r="BW7" t="str">
            <v/>
          </cell>
          <cell r="BX7" t="str">
            <v/>
          </cell>
          <cell r="BY7" t="str">
            <v/>
          </cell>
          <cell r="BZ7" t="str">
            <v/>
          </cell>
          <cell r="CA7" t="str">
            <v>Data Office</v>
          </cell>
          <cell r="CB7" t="str">
            <v/>
          </cell>
          <cell r="CC7" t="str">
            <v>Xoserve Resource</v>
          </cell>
          <cell r="CD7" t="str">
            <v>Other</v>
          </cell>
          <cell r="CE7" t="str">
            <v>AQ</v>
          </cell>
          <cell r="CF7" t="str">
            <v>60-100 days</v>
          </cell>
          <cell r="CG7" t="b">
            <v>0</v>
          </cell>
          <cell r="CH7" t="str">
            <v/>
          </cell>
          <cell r="CJ7" t="b">
            <v>1</v>
          </cell>
          <cell r="CK7" t="b">
            <v>1</v>
          </cell>
          <cell r="CL7" t="b">
            <v>1</v>
          </cell>
          <cell r="CM7" t="str">
            <v/>
          </cell>
          <cell r="CO7" t="str">
            <v/>
          </cell>
          <cell r="CP7" t="str">
            <v/>
          </cell>
          <cell r="CQ7" t="b">
            <v>0</v>
          </cell>
          <cell r="CR7" t="b">
            <v>0</v>
          </cell>
          <cell r="CS7" t="str">
            <v/>
          </cell>
          <cell r="CT7" t="str">
            <v/>
          </cell>
          <cell r="CU7" t="str">
            <v/>
          </cell>
          <cell r="CV7" t="str">
            <v>Xoserve Internal CR (business improvement initiative)</v>
          </cell>
          <cell r="CW7" t="str">
            <v>All UK Gas Market Participants</v>
          </cell>
          <cell r="CX7" t="b">
            <v>0</v>
          </cell>
          <cell r="CY7" t="b">
            <v>0</v>
          </cell>
          <cell r="CZ7" t="b">
            <v>0</v>
          </cell>
          <cell r="DA7" t="b">
            <v>0</v>
          </cell>
          <cell r="DB7" t="str">
            <v>Service Area 23: Internal</v>
          </cell>
          <cell r="DC7" t="str">
            <v>None (Xoserve internal initiative)</v>
          </cell>
          <cell r="DD7" t="str">
            <v>High</v>
          </cell>
          <cell r="DE7" t="b">
            <v>0</v>
          </cell>
          <cell r="DF7" t="b">
            <v>0</v>
          </cell>
        </row>
        <row r="8">
          <cell r="A8" t="str">
            <v>4704</v>
          </cell>
          <cell r="B8" t="str">
            <v xml:space="preserve"> (ASR) Peoples Energy Company – Gemini Gas Distribution by LDZ by Day Report</v>
          </cell>
          <cell r="C8" t="str">
            <v>D1 - Change in delivery</v>
          </cell>
          <cell r="D8">
            <v>43294</v>
          </cell>
          <cell r="E8" t="str">
            <v>A1 - ICAF - Awaiting Capture Assignment
B1 - Start Up In Progress (Awaiting PAT/RACI)
D1 - Change in delivery</v>
          </cell>
          <cell r="F8" t="str">
            <v>Peoples Energy are requesting a daily or weekly report on their Gas Distribution by LDZ by Day.      
Data included as follows:
BA_CD
GAS_DAY
DIRECTION_INDICATOR
LDZ
NOMINATION
ALLOCATION
OPPOSITE FLOW
NET ALLOCATION</v>
          </cell>
          <cell r="G8" t="b">
            <v>0</v>
          </cell>
          <cell r="H8" t="str">
            <v/>
          </cell>
          <cell r="I8">
            <v>43276</v>
          </cell>
          <cell r="K8">
            <v>43312</v>
          </cell>
          <cell r="L8" t="b">
            <v>0</v>
          </cell>
          <cell r="M8" t="str">
            <v/>
          </cell>
          <cell r="N8" t="str">
            <v/>
          </cell>
          <cell r="O8" t="str">
            <v/>
          </cell>
          <cell r="P8" t="str">
            <v>Greg Causon</v>
          </cell>
          <cell r="Q8" t="str">
            <v/>
          </cell>
          <cell r="R8" t="str">
            <v>Steve Nunnington</v>
          </cell>
          <cell r="S8" t="str">
            <v>Jo Duncan</v>
          </cell>
          <cell r="T8" t="str">
            <v>CR (ASR)</v>
          </cell>
          <cell r="U8" t="str">
            <v>LIVE</v>
          </cell>
          <cell r="V8" t="b">
            <v>0</v>
          </cell>
          <cell r="X8" t="str">
            <v/>
          </cell>
          <cell r="AD8" t="str">
            <v/>
          </cell>
          <cell r="AF8" t="str">
            <v/>
          </cell>
          <cell r="AN8" t="str">
            <v/>
          </cell>
          <cell r="AR8" t="str">
            <v/>
          </cell>
          <cell r="AS8" t="str">
            <v/>
          </cell>
          <cell r="AZ8" t="str">
            <v/>
          </cell>
          <cell r="BB8" t="str">
            <v/>
          </cell>
          <cell r="BC8" t="str">
            <v/>
          </cell>
          <cell r="BE8" t="b">
            <v>0</v>
          </cell>
          <cell r="BH8">
            <v>43308</v>
          </cell>
          <cell r="BM8" t="str">
            <v/>
          </cell>
          <cell r="BO8" t="str">
            <v xml:space="preserve">13/07/2018 RJ - These should be done for next week. Status moved to delivery. Implementation date is 27th July
06/07/2018 RJ - Jo to discuss with Harfan and come back to us next week.
27/06/2018 DC Assigned to the Data Platform to delivery the report for </v>
          </cell>
          <cell r="BQ8" t="str">
            <v/>
          </cell>
          <cell r="BS8" t="str">
            <v/>
          </cell>
          <cell r="BU8" t="str">
            <v/>
          </cell>
          <cell r="BW8" t="str">
            <v/>
          </cell>
          <cell r="BX8" t="str">
            <v/>
          </cell>
          <cell r="BY8" t="str">
            <v/>
          </cell>
          <cell r="BZ8" t="str">
            <v/>
          </cell>
          <cell r="CA8" t="str">
            <v>Data Office</v>
          </cell>
          <cell r="CB8" t="str">
            <v/>
          </cell>
          <cell r="CC8" t="str">
            <v>Xoserve Resource</v>
          </cell>
          <cell r="CD8" t="str">
            <v>BW</v>
          </cell>
          <cell r="CE8" t="str">
            <v>Other</v>
          </cell>
          <cell r="CF8" t="str">
            <v>0-30 days</v>
          </cell>
          <cell r="CG8" t="b">
            <v>0</v>
          </cell>
          <cell r="CH8" t="str">
            <v/>
          </cell>
          <cell r="CJ8" t="b">
            <v>0</v>
          </cell>
          <cell r="CK8" t="b">
            <v>0</v>
          </cell>
          <cell r="CL8" t="b">
            <v>0</v>
          </cell>
          <cell r="CM8" t="str">
            <v/>
          </cell>
          <cell r="CO8" t="str">
            <v/>
          </cell>
          <cell r="CP8" t="str">
            <v/>
          </cell>
          <cell r="CQ8" t="b">
            <v>0</v>
          </cell>
          <cell r="CR8" t="b">
            <v>0</v>
          </cell>
          <cell r="CS8" t="str">
            <v/>
          </cell>
          <cell r="CT8" t="str">
            <v/>
          </cell>
          <cell r="CU8" t="str">
            <v/>
          </cell>
          <cell r="CV8" t="str">
            <v>Additional or 3rd Party Service Request</v>
          </cell>
          <cell r="CW8" t="str">
            <v>One Market Participant</v>
          </cell>
          <cell r="CX8" t="b">
            <v>1</v>
          </cell>
          <cell r="CY8" t="b">
            <v>0</v>
          </cell>
          <cell r="CZ8" t="b">
            <v>0</v>
          </cell>
          <cell r="DA8" t="b">
            <v>0</v>
          </cell>
          <cell r="DB8" t="str">
            <v>Service Area 24: Additional Service Request or Third Party Request</v>
          </cell>
          <cell r="DC8" t="str">
            <v>One</v>
          </cell>
          <cell r="DD8" t="str">
            <v>Medium</v>
          </cell>
          <cell r="DE8" t="b">
            <v>0</v>
          </cell>
          <cell r="DF8" t="b">
            <v>0</v>
          </cell>
        </row>
        <row r="9">
          <cell r="A9" t="str">
            <v>4705</v>
          </cell>
          <cell r="B9" t="str">
            <v>(ASR) National Grid Metering – 
Redirection of DMV files from Globalscape through IX</v>
          </cell>
          <cell r="C9" t="str">
            <v>B2 - Awaiting ME/Data Office/MR HLE quote</v>
          </cell>
          <cell r="D9">
            <v>43285</v>
          </cell>
          <cell r="E9" t="str">
            <v>A1 - ICAF - Awaiting Capture Assignment
B2 - Awaiting ME/Data Office/MR HLE quote</v>
          </cell>
          <cell r="F9" t="str">
            <v>Redirect DMV files from your existing infrastructure File transfer mechanism (Globalscape) and issue the file through the IX to the iDN’s
 This will have to be chargeable as it was when Xoserve have previously carried out a request from NG for redirectin</v>
          </cell>
          <cell r="G9" t="b">
            <v>0</v>
          </cell>
          <cell r="H9" t="str">
            <v/>
          </cell>
          <cell r="I9">
            <v>43276</v>
          </cell>
          <cell r="K9">
            <v>43373</v>
          </cell>
          <cell r="L9" t="b">
            <v>0</v>
          </cell>
          <cell r="M9" t="str">
            <v/>
          </cell>
          <cell r="N9" t="str">
            <v/>
          </cell>
          <cell r="O9" t="str">
            <v/>
          </cell>
          <cell r="P9" t="str">
            <v>Greg Causon</v>
          </cell>
          <cell r="Q9" t="str">
            <v/>
          </cell>
          <cell r="R9" t="str">
            <v>Steve Nunnington</v>
          </cell>
          <cell r="S9" t="str">
            <v>Chris Fears</v>
          </cell>
          <cell r="T9" t="str">
            <v>CR (ASR)</v>
          </cell>
          <cell r="U9" t="str">
            <v>LIVE</v>
          </cell>
          <cell r="V9" t="b">
            <v>0</v>
          </cell>
          <cell r="X9" t="str">
            <v/>
          </cell>
          <cell r="AD9" t="str">
            <v/>
          </cell>
          <cell r="AF9" t="str">
            <v/>
          </cell>
          <cell r="AN9" t="str">
            <v/>
          </cell>
          <cell r="AR9" t="str">
            <v/>
          </cell>
          <cell r="AS9" t="str">
            <v/>
          </cell>
          <cell r="AZ9" t="str">
            <v/>
          </cell>
          <cell r="BB9" t="str">
            <v/>
          </cell>
          <cell r="BC9" t="str">
            <v/>
          </cell>
          <cell r="BE9" t="b">
            <v>0</v>
          </cell>
          <cell r="BM9" t="str">
            <v/>
          </cell>
          <cell r="BO9" t="str">
            <v>04/07/2018 DC I spoke to Chris Fears today, he requested I sent him a copy of the change and he will oversee the costs and effort that TCS will need to do this piece.
04/07/2018 DC This change went to ICAF again this week, after speaking with Dene William</v>
          </cell>
          <cell r="BQ9" t="str">
            <v/>
          </cell>
          <cell r="BS9" t="str">
            <v/>
          </cell>
          <cell r="BU9" t="str">
            <v/>
          </cell>
          <cell r="BW9" t="str">
            <v/>
          </cell>
          <cell r="BX9" t="str">
            <v/>
          </cell>
          <cell r="BY9" t="str">
            <v/>
          </cell>
          <cell r="BZ9" t="str">
            <v/>
          </cell>
          <cell r="CA9" t="str">
            <v>Other</v>
          </cell>
          <cell r="CB9" t="str">
            <v/>
          </cell>
          <cell r="CC9" t="str">
            <v>Xoserve Resource</v>
          </cell>
          <cell r="CD9" t="str">
            <v>IX</v>
          </cell>
          <cell r="CE9" t="str">
            <v>Other</v>
          </cell>
          <cell r="CF9" t="str">
            <v>30-60 days</v>
          </cell>
          <cell r="CG9" t="b">
            <v>0</v>
          </cell>
          <cell r="CH9" t="str">
            <v/>
          </cell>
          <cell r="CJ9" t="b">
            <v>1</v>
          </cell>
          <cell r="CK9" t="b">
            <v>1</v>
          </cell>
          <cell r="CL9" t="b">
            <v>1</v>
          </cell>
          <cell r="CM9" t="str">
            <v/>
          </cell>
          <cell r="CO9" t="str">
            <v/>
          </cell>
          <cell r="CP9" t="str">
            <v/>
          </cell>
          <cell r="CQ9" t="b">
            <v>0</v>
          </cell>
          <cell r="CR9" t="b">
            <v>0</v>
          </cell>
          <cell r="CS9" t="str">
            <v/>
          </cell>
          <cell r="CT9" t="str">
            <v/>
          </cell>
          <cell r="CU9" t="str">
            <v/>
          </cell>
          <cell r="CV9" t="str">
            <v>Additional or 3rd Party Service Request</v>
          </cell>
          <cell r="CW9" t="str">
            <v>One Market Participant</v>
          </cell>
          <cell r="CX9" t="b">
            <v>0</v>
          </cell>
          <cell r="CY9" t="b">
            <v>1</v>
          </cell>
          <cell r="CZ9" t="b">
            <v>0</v>
          </cell>
          <cell r="DA9" t="b">
            <v>0</v>
          </cell>
          <cell r="DB9" t="str">
            <v>Service Area 24: Additional Service Request or Third Party Request</v>
          </cell>
          <cell r="DC9" t="str">
            <v>One</v>
          </cell>
          <cell r="DD9" t="str">
            <v>Medium</v>
          </cell>
          <cell r="DE9" t="b">
            <v>0</v>
          </cell>
          <cell r="DF9" t="b">
            <v>0</v>
          </cell>
        </row>
        <row r="10">
          <cell r="A10" t="str">
            <v>4706</v>
          </cell>
          <cell r="B10" t="str">
            <v>(ASR) National Grid Gas –  Test Support &amp; Consultancy on 
Connectivity between Xoserve &amp; Gemini</v>
          </cell>
          <cell r="C10" t="str">
            <v>A9 - Internal change progressing through capture</v>
          </cell>
          <cell r="D10">
            <v>43278</v>
          </cell>
          <cell r="E10" t="str">
            <v>A1 - ICAF - Awaiting Capture Assignment
A9 - Internal change progressing through capture</v>
          </cell>
          <cell r="F10" t="str">
            <v xml:space="preserve"> We need Xoserve to provide us with:
One Gemini TTD environment. This is for establishing and testing connectivity between Xoserve-Gemini and NG-GCS via EFT prior to SIT from 19-Nov-18 to 16-Dec-18 and for SIT from 17-Dec-18 to 15-Feb-19. This need not b</v>
          </cell>
          <cell r="G10" t="b">
            <v>0</v>
          </cell>
          <cell r="H10" t="str">
            <v/>
          </cell>
          <cell r="I10">
            <v>43276</v>
          </cell>
          <cell r="K10">
            <v>43373</v>
          </cell>
          <cell r="L10" t="b">
            <v>0</v>
          </cell>
          <cell r="M10" t="str">
            <v/>
          </cell>
          <cell r="N10" t="str">
            <v/>
          </cell>
          <cell r="O10" t="str">
            <v/>
          </cell>
          <cell r="P10" t="str">
            <v>Greg Causon</v>
          </cell>
          <cell r="Q10" t="str">
            <v/>
          </cell>
          <cell r="R10" t="str">
            <v>Steve Nunningotn</v>
          </cell>
          <cell r="S10" t="str">
            <v>Nicola Patmore</v>
          </cell>
          <cell r="T10" t="str">
            <v>CR (ASR)</v>
          </cell>
          <cell r="U10" t="str">
            <v>LIVE</v>
          </cell>
          <cell r="V10" t="b">
            <v>0</v>
          </cell>
          <cell r="X10" t="str">
            <v/>
          </cell>
          <cell r="AD10" t="str">
            <v/>
          </cell>
          <cell r="AF10" t="str">
            <v/>
          </cell>
          <cell r="AN10" t="str">
            <v/>
          </cell>
          <cell r="AR10" t="str">
            <v/>
          </cell>
          <cell r="AS10" t="str">
            <v/>
          </cell>
          <cell r="AZ10" t="str">
            <v/>
          </cell>
          <cell r="BB10" t="str">
            <v/>
          </cell>
          <cell r="BC10" t="str">
            <v/>
          </cell>
          <cell r="BE10" t="b">
            <v>0</v>
          </cell>
          <cell r="BM10" t="str">
            <v/>
          </cell>
          <cell r="BO10" t="str">
            <v>27/06/2018 DC This change was assigned to T &amp; SS Gemii Team to take the change through capture.
25/06/2018 DC CR received from Greg Causon along with approval from Steve Nunnington.  This change is for testing, the gemini team on T &amp; SS have been in discu</v>
          </cell>
          <cell r="BQ10" t="str">
            <v/>
          </cell>
          <cell r="BS10" t="str">
            <v/>
          </cell>
          <cell r="BU10" t="str">
            <v/>
          </cell>
          <cell r="BW10" t="str">
            <v/>
          </cell>
          <cell r="BX10" t="str">
            <v/>
          </cell>
          <cell r="BY10" t="str">
            <v/>
          </cell>
          <cell r="BZ10" t="str">
            <v/>
          </cell>
          <cell r="CA10" t="str">
            <v>T &amp; SS</v>
          </cell>
          <cell r="CB10" t="str">
            <v/>
          </cell>
          <cell r="CC10" t="str">
            <v>Third Party SI / Service Provider</v>
          </cell>
          <cell r="CD10" t="str">
            <v>Gemini</v>
          </cell>
          <cell r="CE10" t="str">
            <v>Other</v>
          </cell>
          <cell r="CF10" t="str">
            <v>100+ days</v>
          </cell>
          <cell r="CG10" t="b">
            <v>0</v>
          </cell>
          <cell r="CH10" t="str">
            <v/>
          </cell>
          <cell r="CJ10" t="b">
            <v>1</v>
          </cell>
          <cell r="CK10" t="b">
            <v>1</v>
          </cell>
          <cell r="CL10" t="b">
            <v>1</v>
          </cell>
          <cell r="CM10" t="str">
            <v/>
          </cell>
          <cell r="CO10" t="str">
            <v/>
          </cell>
          <cell r="CP10" t="str">
            <v/>
          </cell>
          <cell r="CQ10" t="b">
            <v>0</v>
          </cell>
          <cell r="CR10" t="b">
            <v>0</v>
          </cell>
          <cell r="CS10" t="str">
            <v/>
          </cell>
          <cell r="CT10" t="str">
            <v/>
          </cell>
          <cell r="CU10" t="str">
            <v/>
          </cell>
          <cell r="CV10" t="str">
            <v>Additional or 3rd Party Service Request</v>
          </cell>
          <cell r="CW10" t="str">
            <v/>
          </cell>
          <cell r="CX10" t="b">
            <v>0</v>
          </cell>
          <cell r="CY10" t="b">
            <v>1</v>
          </cell>
          <cell r="CZ10" t="b">
            <v>0</v>
          </cell>
          <cell r="DA10" t="b">
            <v>0</v>
          </cell>
          <cell r="DB10" t="str">
            <v>Service Area 24: Additional Service Request or Third Party Request</v>
          </cell>
          <cell r="DC10" t="str">
            <v>One</v>
          </cell>
          <cell r="DD10" t="str">
            <v>Medium</v>
          </cell>
          <cell r="DE10" t="b">
            <v>0</v>
          </cell>
          <cell r="DF10" t="b">
            <v>0</v>
          </cell>
        </row>
        <row r="11">
          <cell r="A11" t="str">
            <v>4707</v>
          </cell>
          <cell r="B11" t="str">
            <v>(ASR) Cadent Gas - RA04 &amp; RA05 Network Identifier Report Amendment</v>
          </cell>
          <cell r="C11" t="str">
            <v>D1 - Change in delivery</v>
          </cell>
          <cell r="D11">
            <v>43294</v>
          </cell>
          <cell r="E11" t="str">
            <v>A1 - ICAF - Awaiting Capture Assignment
B1 - Start Up In Progress (Awaiting PAT/RACI)
D1 - Change in delivery</v>
          </cell>
          <cell r="F11" t="str">
            <v>RA04 and RA05 reports require the 'Network Identifier' field adding as this would assist the customer in using and analysing the provided data. 
The Network Identifier is included in the other reports within the RA suite (column P within the RA01 report a</v>
          </cell>
          <cell r="G11" t="b">
            <v>0</v>
          </cell>
          <cell r="H11" t="str">
            <v/>
          </cell>
          <cell r="I11">
            <v>43276</v>
          </cell>
          <cell r="K11">
            <v>43311</v>
          </cell>
          <cell r="L11" t="b">
            <v>0</v>
          </cell>
          <cell r="M11" t="str">
            <v/>
          </cell>
          <cell r="N11" t="str">
            <v/>
          </cell>
          <cell r="O11" t="str">
            <v/>
          </cell>
          <cell r="P11" t="str">
            <v>Greg Causon</v>
          </cell>
          <cell r="Q11" t="str">
            <v/>
          </cell>
          <cell r="R11" t="str">
            <v>Steve Nunnington</v>
          </cell>
          <cell r="S11" t="str">
            <v>Charlie Haley</v>
          </cell>
          <cell r="T11" t="str">
            <v>CR (ASR)</v>
          </cell>
          <cell r="U11" t="str">
            <v>LIVE</v>
          </cell>
          <cell r="V11" t="b">
            <v>0</v>
          </cell>
          <cell r="X11" t="str">
            <v/>
          </cell>
          <cell r="AD11" t="str">
            <v/>
          </cell>
          <cell r="AF11" t="str">
            <v/>
          </cell>
          <cell r="AN11" t="str">
            <v/>
          </cell>
          <cell r="AR11" t="str">
            <v/>
          </cell>
          <cell r="AS11" t="str">
            <v/>
          </cell>
          <cell r="AZ11" t="str">
            <v/>
          </cell>
          <cell r="BB11" t="str">
            <v/>
          </cell>
          <cell r="BC11" t="str">
            <v/>
          </cell>
          <cell r="BE11" t="b">
            <v>0</v>
          </cell>
          <cell r="BH11">
            <v>43343</v>
          </cell>
          <cell r="BM11" t="str">
            <v/>
          </cell>
          <cell r="BO11" t="str">
            <v xml:space="preserve">20/07/2018 HS - on track.
06/07/2018 RJ - This change will be reassigned to Charlie Haley; Harfan to discuss with Release 3 to see if it has connections with this change.
27/06/2018 DC This change was assigned to the data platform, Fiona cottam did raise </v>
          </cell>
          <cell r="BQ11" t="str">
            <v/>
          </cell>
          <cell r="BS11" t="str">
            <v/>
          </cell>
          <cell r="BU11" t="str">
            <v/>
          </cell>
          <cell r="BW11" t="str">
            <v/>
          </cell>
          <cell r="BX11" t="str">
            <v/>
          </cell>
          <cell r="BY11" t="str">
            <v/>
          </cell>
          <cell r="BZ11" t="str">
            <v/>
          </cell>
          <cell r="CA11" t="str">
            <v>Data Office</v>
          </cell>
          <cell r="CB11" t="str">
            <v/>
          </cell>
          <cell r="CC11" t="str">
            <v>Xoserve Resource</v>
          </cell>
          <cell r="CD11" t="str">
            <v>Other</v>
          </cell>
          <cell r="CE11" t="str">
            <v>Other</v>
          </cell>
          <cell r="CF11" t="str">
            <v>0-30 days</v>
          </cell>
          <cell r="CG11" t="b">
            <v>0</v>
          </cell>
          <cell r="CH11" t="str">
            <v/>
          </cell>
          <cell r="CJ11" t="b">
            <v>0</v>
          </cell>
          <cell r="CK11" t="b">
            <v>0</v>
          </cell>
          <cell r="CL11" t="b">
            <v>0</v>
          </cell>
          <cell r="CM11" t="str">
            <v/>
          </cell>
          <cell r="CO11" t="str">
            <v/>
          </cell>
          <cell r="CP11" t="str">
            <v/>
          </cell>
          <cell r="CQ11" t="b">
            <v>0</v>
          </cell>
          <cell r="CR11" t="b">
            <v>0</v>
          </cell>
          <cell r="CS11" t="str">
            <v/>
          </cell>
          <cell r="CT11" t="str">
            <v/>
          </cell>
          <cell r="CU11" t="str">
            <v/>
          </cell>
          <cell r="CV11" t="str">
            <v>Additional or 3rd Party Service Request</v>
          </cell>
          <cell r="CW11" t="str">
            <v>One Market Participant</v>
          </cell>
          <cell r="CX11" t="b">
            <v>0</v>
          </cell>
          <cell r="CY11" t="b">
            <v>1</v>
          </cell>
          <cell r="CZ11" t="b">
            <v>0</v>
          </cell>
          <cell r="DA11" t="b">
            <v>0</v>
          </cell>
          <cell r="DB11" t="str">
            <v>Service Area 24: Additional Service Request or Third Party Request</v>
          </cell>
          <cell r="DC11" t="str">
            <v>One</v>
          </cell>
          <cell r="DD11" t="str">
            <v>Medium</v>
          </cell>
          <cell r="DE11" t="b">
            <v>0</v>
          </cell>
          <cell r="DF11" t="b">
            <v>0</v>
          </cell>
        </row>
        <row r="12">
          <cell r="A12" t="str">
            <v>4708</v>
          </cell>
          <cell r="B12" t="str">
            <v>Ability to assess change impact on individual customers</v>
          </cell>
          <cell r="C12" t="str">
            <v>A9 - Internal change progressing through capture</v>
          </cell>
          <cell r="D12">
            <v>43278</v>
          </cell>
          <cell r="E12" t="str">
            <v>A1 - ICAF - Awaiting Capture Assignment
A9 - Internal change progressing through capture</v>
          </cell>
          <cell r="F12" t="str">
            <v>It is not always easy to engage customers with regard to new changes that could impact them.  I would like to understand if there is any way we can drill down to understand individual customer impact rather than at a global level. E.g. whether specific cu</v>
          </cell>
          <cell r="G12" t="b">
            <v>0</v>
          </cell>
          <cell r="H12" t="str">
            <v/>
          </cell>
          <cell r="I12">
            <v>43277</v>
          </cell>
          <cell r="K12">
            <v>43617</v>
          </cell>
          <cell r="L12" t="b">
            <v>0</v>
          </cell>
          <cell r="M12" t="str">
            <v/>
          </cell>
          <cell r="N12" t="str">
            <v/>
          </cell>
          <cell r="O12" t="str">
            <v/>
          </cell>
          <cell r="P12" t="str">
            <v>Linda Whitcroft</v>
          </cell>
          <cell r="Q12" t="str">
            <v/>
          </cell>
          <cell r="R12" t="str">
            <v>Ranjit Patel</v>
          </cell>
          <cell r="S12" t="str">
            <v>Linda Whitcroft</v>
          </cell>
          <cell r="T12" t="str">
            <v>CR (Internal)</v>
          </cell>
          <cell r="U12" t="str">
            <v>LIVE</v>
          </cell>
          <cell r="V12" t="b">
            <v>0</v>
          </cell>
          <cell r="X12" t="str">
            <v/>
          </cell>
          <cell r="AD12" t="str">
            <v/>
          </cell>
          <cell r="AF12" t="str">
            <v/>
          </cell>
          <cell r="AN12" t="str">
            <v/>
          </cell>
          <cell r="AR12" t="str">
            <v/>
          </cell>
          <cell r="AS12" t="str">
            <v/>
          </cell>
          <cell r="AZ12" t="str">
            <v/>
          </cell>
          <cell r="BB12" t="str">
            <v/>
          </cell>
          <cell r="BC12" t="str">
            <v/>
          </cell>
          <cell r="BE12" t="b">
            <v>0</v>
          </cell>
          <cell r="BM12" t="str">
            <v/>
          </cell>
          <cell r="BO12" t="str">
            <v>27/06/2018 DC This change was assigned to Customer Change team to do the capture phase.
26/06/2018 DC CR submitted by Linda whitcroft for ICAF tomorrow, this will be analysis by her team done as BAU</v>
          </cell>
          <cell r="BQ12" t="str">
            <v/>
          </cell>
          <cell r="BS12" t="str">
            <v/>
          </cell>
          <cell r="BU12" t="str">
            <v/>
          </cell>
          <cell r="BW12" t="str">
            <v/>
          </cell>
          <cell r="BX12" t="str">
            <v/>
          </cell>
          <cell r="BY12" t="str">
            <v/>
          </cell>
          <cell r="BZ12" t="str">
            <v/>
          </cell>
          <cell r="CA12" t="str">
            <v>R &amp; N</v>
          </cell>
          <cell r="CB12" t="str">
            <v/>
          </cell>
          <cell r="CC12" t="str">
            <v>Xoserve Resource</v>
          </cell>
          <cell r="CD12" t="str">
            <v>Other</v>
          </cell>
          <cell r="CE12" t="str">
            <v>Other</v>
          </cell>
          <cell r="CF12" t="str">
            <v>0-30 days</v>
          </cell>
          <cell r="CG12" t="b">
            <v>0</v>
          </cell>
          <cell r="CH12" t="str">
            <v/>
          </cell>
          <cell r="CJ12" t="b">
            <v>1</v>
          </cell>
          <cell r="CK12" t="b">
            <v>1</v>
          </cell>
          <cell r="CL12" t="b">
            <v>0</v>
          </cell>
          <cell r="CM12" t="str">
            <v/>
          </cell>
          <cell r="CO12" t="str">
            <v/>
          </cell>
          <cell r="CP12" t="str">
            <v/>
          </cell>
          <cell r="CQ12" t="b">
            <v>0</v>
          </cell>
          <cell r="CR12" t="b">
            <v>0</v>
          </cell>
          <cell r="CS12" t="str">
            <v/>
          </cell>
          <cell r="CT12" t="str">
            <v/>
          </cell>
          <cell r="CU12" t="str">
            <v/>
          </cell>
          <cell r="CV12" t="str">
            <v>Xoserve Internal CR (business improvement initiative)</v>
          </cell>
          <cell r="CW12" t="str">
            <v>All UK Gas Market Participants</v>
          </cell>
          <cell r="CX12" t="b">
            <v>0</v>
          </cell>
          <cell r="CY12" t="b">
            <v>0</v>
          </cell>
          <cell r="CZ12" t="b">
            <v>0</v>
          </cell>
          <cell r="DA12" t="b">
            <v>0</v>
          </cell>
          <cell r="DB12" t="str">
            <v>Service Area 23: Internal</v>
          </cell>
          <cell r="DC12" t="str">
            <v>None (Xoserve internal initiative)</v>
          </cell>
          <cell r="DD12" t="str">
            <v>Medium</v>
          </cell>
          <cell r="DE12" t="b">
            <v>0</v>
          </cell>
          <cell r="DF12" t="b">
            <v>0</v>
          </cell>
        </row>
        <row r="13">
          <cell r="A13" t="str">
            <v>4621</v>
          </cell>
          <cell r="B13" t="str">
            <v>Suspension of the Validation between Meter Index and Uncoverted Converter Index</v>
          </cell>
          <cell r="C13" t="str">
            <v>A5 - CP in capture with DSG</v>
          </cell>
          <cell r="D13">
            <v>43265</v>
          </cell>
          <cell r="E13" t="str">
            <v>1. Awaiting ICAF Assignment
2.1. Start-Up Approach In Progress
1.5 Change Proposal out for Shipper Consultation
1. Awaiting ICAF Assignment
1.5 Change Proposal out for Shipper Consultation
A2 - Capture in Progress
A5 - CP in capture with DSG</v>
          </cell>
          <cell r="F13" t="str">
            <v>During Nexus Implementation the validation between the meter index and the unconverted converter index was suspended.
Within the approved change pack we stated: 
As a result of the change we recognised where meter, converter and AMR devices were present t</v>
          </cell>
          <cell r="G13" t="b">
            <v>0</v>
          </cell>
          <cell r="H13" t="str">
            <v>A5 - CP in capture with DSG</v>
          </cell>
          <cell r="I13">
            <v>43158</v>
          </cell>
          <cell r="K13">
            <v>43497</v>
          </cell>
          <cell r="L13" t="b">
            <v>0</v>
          </cell>
          <cell r="M13" t="str">
            <v/>
          </cell>
          <cell r="N13" t="str">
            <v/>
          </cell>
          <cell r="O13" t="str">
            <v/>
          </cell>
          <cell r="P13" t="str">
            <v>Rachel Hinsley</v>
          </cell>
          <cell r="Q13" t="str">
            <v/>
          </cell>
          <cell r="R13" t="str">
            <v>Lorna Lewis/Orsted</v>
          </cell>
          <cell r="S13" t="str">
            <v>Dave Addison</v>
          </cell>
          <cell r="T13" t="str">
            <v>CP</v>
          </cell>
          <cell r="U13" t="str">
            <v>LIVE</v>
          </cell>
          <cell r="V13" t="b">
            <v>0</v>
          </cell>
          <cell r="X13" t="str">
            <v/>
          </cell>
          <cell r="AD13" t="str">
            <v/>
          </cell>
          <cell r="AF13" t="str">
            <v/>
          </cell>
          <cell r="AN13" t="str">
            <v/>
          </cell>
          <cell r="AR13" t="str">
            <v/>
          </cell>
          <cell r="AS13" t="str">
            <v/>
          </cell>
          <cell r="AZ13" t="str">
            <v/>
          </cell>
          <cell r="BB13" t="str">
            <v/>
          </cell>
          <cell r="BC13" t="str">
            <v/>
          </cell>
          <cell r="BE13" t="b">
            <v>0</v>
          </cell>
          <cell r="BM13" t="str">
            <v/>
          </cell>
          <cell r="BO13" t="str">
            <v xml:space="preserve">22/06/2018 RJ - Went to DSG this week. Rachel to send an update to DC.
22/05/18 - Julie B - Proposed for Jun-19 Scope - RAG Status Amber for Jun-19 delivery - going to DSG for recommendation 04/06/18.we should have our DSG decision by 18/6
11/04/2018 DC </v>
          </cell>
          <cell r="BQ13" t="str">
            <v/>
          </cell>
          <cell r="BS13" t="str">
            <v/>
          </cell>
          <cell r="BU13" t="str">
            <v/>
          </cell>
          <cell r="BW13" t="str">
            <v/>
          </cell>
          <cell r="BX13" t="str">
            <v/>
          </cell>
          <cell r="BY13" t="str">
            <v>Jun2019</v>
          </cell>
          <cell r="BZ13" t="str">
            <v>176 &amp; 182</v>
          </cell>
          <cell r="CA13" t="str">
            <v>R &amp; N</v>
          </cell>
          <cell r="CB13" t="str">
            <v/>
          </cell>
          <cell r="CC13" t="str">
            <v>Third Party SI / Service Provider</v>
          </cell>
          <cell r="CD13" t="str">
            <v>ISU</v>
          </cell>
          <cell r="CE13" t="str">
            <v>Reads</v>
          </cell>
          <cell r="CF13" t="str">
            <v>100+ days</v>
          </cell>
          <cell r="CG13" t="b">
            <v>0</v>
          </cell>
          <cell r="CH13" t="str">
            <v/>
          </cell>
          <cell r="CJ13" t="b">
            <v>1</v>
          </cell>
          <cell r="CK13" t="b">
            <v>1</v>
          </cell>
          <cell r="CL13" t="b">
            <v>1</v>
          </cell>
          <cell r="CM13" t="str">
            <v/>
          </cell>
          <cell r="CN13">
            <v>0</v>
          </cell>
          <cell r="CO13" t="str">
            <v/>
          </cell>
          <cell r="CP13" t="str">
            <v/>
          </cell>
          <cell r="CQ13" t="b">
            <v>0</v>
          </cell>
          <cell r="CR13" t="b">
            <v>0</v>
          </cell>
          <cell r="CS13" t="str">
            <v>Customer and Consumer</v>
          </cell>
          <cell r="CT13" t="str">
            <v/>
          </cell>
          <cell r="CU13" t="str">
            <v/>
          </cell>
          <cell r="CV13" t="str">
            <v>ChMC endorsed Change Proposal</v>
          </cell>
          <cell r="CW13" t="str">
            <v>One Market Participant</v>
          </cell>
          <cell r="CX13" t="b">
            <v>1</v>
          </cell>
          <cell r="CY13" t="b">
            <v>0</v>
          </cell>
          <cell r="CZ13" t="b">
            <v>0</v>
          </cell>
          <cell r="DA13" t="b">
            <v>1</v>
          </cell>
          <cell r="DB13" t="str">
            <v>Service Area 5: Metered Volume and Metered Quantity</v>
          </cell>
          <cell r="DC13" t="str">
            <v>One</v>
          </cell>
          <cell r="DD13" t="str">
            <v>Low</v>
          </cell>
          <cell r="DE13" t="b">
            <v>0</v>
          </cell>
          <cell r="DF13" t="b">
            <v>0</v>
          </cell>
        </row>
        <row r="14">
          <cell r="A14" t="str">
            <v>4331</v>
          </cell>
          <cell r="B14" t="str">
            <v>Unique Sites Daily USM File – Unmetered sites</v>
          </cell>
          <cell r="C14" t="str">
            <v>Z1 - Change completed</v>
          </cell>
          <cell r="D14">
            <v>43134</v>
          </cell>
          <cell r="E14" t="str">
            <v>CO-RCVD 30/10/2017 
Moved from CO-RCVD to 11. Change in Delivery 08/11/2017
100. Change Complete</v>
          </cell>
          <cell r="F14" t="str">
            <v/>
          </cell>
          <cell r="G14" t="b">
            <v>0</v>
          </cell>
          <cell r="H14" t="str">
            <v/>
          </cell>
          <cell r="I14">
            <v>42926</v>
          </cell>
          <cell r="K14">
            <v>36558</v>
          </cell>
          <cell r="L14" t="b">
            <v>0</v>
          </cell>
          <cell r="M14" t="str">
            <v/>
          </cell>
          <cell r="N14" t="str">
            <v/>
          </cell>
          <cell r="O14" t="str">
            <v/>
          </cell>
          <cell r="P14" t="str">
            <v>Liz Ryan/Nicky Kingham</v>
          </cell>
          <cell r="Q14" t="str">
            <v>Dan Donovan/ICAF</v>
          </cell>
          <cell r="R14" t="str">
            <v>Lee Foster</v>
          </cell>
          <cell r="S14" t="str">
            <v>Donna Johnson</v>
          </cell>
          <cell r="T14" t="str">
            <v>CR (Internal)</v>
          </cell>
          <cell r="U14" t="str">
            <v>COMPLETE</v>
          </cell>
          <cell r="V14" t="b">
            <v>0</v>
          </cell>
          <cell r="W14">
            <v>43077</v>
          </cell>
          <cell r="X14" t="str">
            <v/>
          </cell>
          <cell r="AD14" t="str">
            <v/>
          </cell>
          <cell r="AF14" t="str">
            <v/>
          </cell>
          <cell r="AN14" t="str">
            <v/>
          </cell>
          <cell r="AR14" t="str">
            <v/>
          </cell>
          <cell r="AS14" t="str">
            <v/>
          </cell>
          <cell r="AZ14" t="str">
            <v/>
          </cell>
          <cell r="BB14" t="str">
            <v/>
          </cell>
          <cell r="BC14" t="str">
            <v/>
          </cell>
          <cell r="BE14" t="b">
            <v>0</v>
          </cell>
          <cell r="BH14">
            <v>43072</v>
          </cell>
          <cell r="BI14">
            <v>43134</v>
          </cell>
          <cell r="BM14" t="str">
            <v/>
          </cell>
          <cell r="BO14" t="str">
            <v>08/12/17 DC Update from ME Schedule today, this change was implemented 03/12/17.
07/12/2017 Change Sponsor Dan Donovan.
01/12/2017 DC Update from ME Schedule - Imp date still 03/12/17, sent email asking for confirmation when implemented.
20/11/2017 DC - U</v>
          </cell>
          <cell r="BQ14" t="str">
            <v/>
          </cell>
          <cell r="BS14" t="str">
            <v/>
          </cell>
          <cell r="BU14" t="str">
            <v/>
          </cell>
          <cell r="BW14" t="str">
            <v/>
          </cell>
          <cell r="BX14" t="str">
            <v/>
          </cell>
          <cell r="BY14" t="str">
            <v>50</v>
          </cell>
          <cell r="BZ14" t="str">
            <v/>
          </cell>
          <cell r="CA14" t="str">
            <v>R &amp; N</v>
          </cell>
          <cell r="CB14" t="str">
            <v>XO3543</v>
          </cell>
          <cell r="CC14" t="str">
            <v>ME</v>
          </cell>
          <cell r="CD14" t="str">
            <v>ISU</v>
          </cell>
          <cell r="CE14" t="str">
            <v>SPA</v>
          </cell>
          <cell r="CF14" t="str">
            <v>31-100days</v>
          </cell>
          <cell r="CG14" t="b">
            <v>0</v>
          </cell>
          <cell r="CH14" t="str">
            <v/>
          </cell>
          <cell r="CJ14" t="b">
            <v>0</v>
          </cell>
          <cell r="CK14" t="b">
            <v>0</v>
          </cell>
          <cell r="CL14" t="b">
            <v>0</v>
          </cell>
          <cell r="CM14" t="str">
            <v/>
          </cell>
          <cell r="CN14">
            <v>0</v>
          </cell>
          <cell r="CO14" t="str">
            <v/>
          </cell>
          <cell r="CP14" t="str">
            <v/>
          </cell>
          <cell r="CQ14" t="b">
            <v>1</v>
          </cell>
          <cell r="CR14" t="b">
            <v>0</v>
          </cell>
          <cell r="CS14" t="str">
            <v/>
          </cell>
          <cell r="CT14" t="str">
            <v/>
          </cell>
          <cell r="CU14" t="str">
            <v/>
          </cell>
          <cell r="CV14" t="str">
            <v/>
          </cell>
          <cell r="CW14" t="str">
            <v/>
          </cell>
          <cell r="CX14" t="b">
            <v>0</v>
          </cell>
          <cell r="CY14" t="b">
            <v>0</v>
          </cell>
          <cell r="CZ14" t="b">
            <v>0</v>
          </cell>
          <cell r="DA14" t="b">
            <v>0</v>
          </cell>
          <cell r="DB14" t="str">
            <v/>
          </cell>
          <cell r="DC14" t="str">
            <v/>
          </cell>
          <cell r="DD14" t="str">
            <v/>
          </cell>
          <cell r="DE14" t="b">
            <v>0</v>
          </cell>
          <cell r="DF14" t="b">
            <v>0</v>
          </cell>
        </row>
        <row r="15">
          <cell r="A15" t="str">
            <v>4169</v>
          </cell>
          <cell r="B15" t="str">
            <v>To update functionality in Gemini to ensure that all Cash Call Notices and TemplaRequest for Project Management resource to manage the analysis and resolution of the issues with the Amendment invoicees reflect UNC Section X and Energy Balancing Credit Rul</v>
          </cell>
          <cell r="C15" t="str">
            <v>D1 - Change in delivery</v>
          </cell>
          <cell r="D15">
            <v>43294</v>
          </cell>
          <cell r="E15" t="str">
            <v>CO-RCVD 30/10/2017
Moved from CO-RCVD to 
2.2. Awaiting ME/BICC HLE Quote
D1 - Change in delivery</v>
          </cell>
          <cell r="F15" t="str">
            <v xml:space="preserve">To update functionality in Gemini to ensure that all Cash Call Notices and Templates reflect UNC Section X and Energy Balancing Credit Rules. To review the possibility of Gemini producing automatic Further Security Notices and associated Fax Headers with </v>
          </cell>
          <cell r="G15" t="b">
            <v>0</v>
          </cell>
          <cell r="H15" t="str">
            <v/>
          </cell>
          <cell r="I15">
            <v>42744</v>
          </cell>
          <cell r="K15">
            <v>43356</v>
          </cell>
          <cell r="L15" t="b">
            <v>0</v>
          </cell>
          <cell r="M15" t="str">
            <v/>
          </cell>
          <cell r="N15" t="str">
            <v/>
          </cell>
          <cell r="O15" t="str">
            <v/>
          </cell>
          <cell r="P15" t="str">
            <v>Loraine O’Shaughnessy</v>
          </cell>
          <cell r="Q15" t="str">
            <v>Mark Cockayne/ICAF</v>
          </cell>
          <cell r="R15" t="str">
            <v>Sandra Simpson</v>
          </cell>
          <cell r="S15" t="str">
            <v>Donna Johnson</v>
          </cell>
          <cell r="T15" t="str">
            <v>CR (Internal)</v>
          </cell>
          <cell r="U15" t="str">
            <v>LIVE</v>
          </cell>
          <cell r="V15" t="b">
            <v>0</v>
          </cell>
          <cell r="X15" t="str">
            <v/>
          </cell>
          <cell r="AD15" t="str">
            <v/>
          </cell>
          <cell r="AF15" t="str">
            <v/>
          </cell>
          <cell r="AN15" t="str">
            <v/>
          </cell>
          <cell r="AR15" t="str">
            <v/>
          </cell>
          <cell r="AS15" t="str">
            <v/>
          </cell>
          <cell r="AZ15" t="str">
            <v/>
          </cell>
          <cell r="BB15" t="str">
            <v/>
          </cell>
          <cell r="BC15" t="str">
            <v/>
          </cell>
          <cell r="BE15" t="b">
            <v>0</v>
          </cell>
          <cell r="BH15">
            <v>43342</v>
          </cell>
          <cell r="BM15" t="str">
            <v/>
          </cell>
          <cell r="BO15" t="str">
            <v>20/07/2018 HS - timescale to be put back till end of August. Pooja has confirmed the new implementation date for this change with Lorraine O'Shaughnessy.
19/07/2018 HS - UAT in progress. Change due to complete 29th June as per schedule.
13/07/2018 RJ - Pa</v>
          </cell>
          <cell r="BQ15" t="str">
            <v/>
          </cell>
          <cell r="BS15" t="str">
            <v/>
          </cell>
          <cell r="BU15" t="str">
            <v/>
          </cell>
          <cell r="BW15" t="str">
            <v/>
          </cell>
          <cell r="BX15" t="str">
            <v/>
          </cell>
          <cell r="BY15" t="str">
            <v>50</v>
          </cell>
          <cell r="BZ15" t="str">
            <v/>
          </cell>
          <cell r="CA15" t="str">
            <v>T &amp; SS</v>
          </cell>
          <cell r="CB15" t="str">
            <v>XO3452</v>
          </cell>
          <cell r="CC15" t="str">
            <v>Minor Enhancements Team</v>
          </cell>
          <cell r="CD15" t="str">
            <v>Gemini</v>
          </cell>
          <cell r="CE15" t="str">
            <v>Other</v>
          </cell>
          <cell r="CF15" t="str">
            <v>0-30days</v>
          </cell>
          <cell r="CG15" t="b">
            <v>0</v>
          </cell>
          <cell r="CH15" t="str">
            <v/>
          </cell>
          <cell r="CJ15" t="b">
            <v>0</v>
          </cell>
          <cell r="CK15" t="b">
            <v>0</v>
          </cell>
          <cell r="CL15" t="b">
            <v>0</v>
          </cell>
          <cell r="CM15" t="str">
            <v/>
          </cell>
          <cell r="CN15">
            <v>0</v>
          </cell>
          <cell r="CO15" t="str">
            <v/>
          </cell>
          <cell r="CP15" t="str">
            <v/>
          </cell>
          <cell r="CQ15" t="b">
            <v>0</v>
          </cell>
          <cell r="CR15" t="b">
            <v>0</v>
          </cell>
          <cell r="CS15" t="str">
            <v/>
          </cell>
          <cell r="CT15" t="str">
            <v/>
          </cell>
          <cell r="CU15" t="str">
            <v/>
          </cell>
          <cell r="CV15" t="str">
            <v>Xoserve Internal CR (business improvement initiative)</v>
          </cell>
          <cell r="CW15" t="str">
            <v>Xoserve Only</v>
          </cell>
          <cell r="CX15" t="b">
            <v>1</v>
          </cell>
          <cell r="CY15" t="b">
            <v>0</v>
          </cell>
          <cell r="CZ15" t="b">
            <v>0</v>
          </cell>
          <cell r="DA15" t="b">
            <v>0</v>
          </cell>
          <cell r="DB15" t="str">
            <v>Service Area 23: Internal</v>
          </cell>
          <cell r="DC15" t="str">
            <v>None (Xoserve internal initiative)</v>
          </cell>
          <cell r="DD15" t="str">
            <v>Low</v>
          </cell>
          <cell r="DE15" t="b">
            <v>0</v>
          </cell>
          <cell r="DF15" t="b">
            <v>0</v>
          </cell>
        </row>
        <row r="16">
          <cell r="A16" t="str">
            <v>4672</v>
          </cell>
          <cell r="B16" t="str">
            <v>Extension of PCW API Service to Suppliers</v>
          </cell>
          <cell r="C16" t="str">
            <v>F1 - CCR/Closedown document in progress</v>
          </cell>
          <cell r="D16">
            <v>43290</v>
          </cell>
          <cell r="E16" t="str">
            <v>A1 - ICAF - Awaiting Capture Assignment
D1 - Change in delivery</v>
          </cell>
          <cell r="F16" t="str">
            <v>This change will allow Suppliers access to the same APIs that were delivered for Price Comparison Websites (PCWs) under COR4216.
Two APIs were delivered as part of the COR4216: API Platform Implementation. These APIs allowed the provision of gas data to P</v>
          </cell>
          <cell r="G16" t="b">
            <v>0</v>
          </cell>
          <cell r="H16" t="str">
            <v/>
          </cell>
          <cell r="I16">
            <v>43234</v>
          </cell>
          <cell r="K16">
            <v>43280</v>
          </cell>
          <cell r="L16" t="b">
            <v>0</v>
          </cell>
          <cell r="M16" t="str">
            <v/>
          </cell>
          <cell r="N16" t="str">
            <v/>
          </cell>
          <cell r="O16" t="str">
            <v/>
          </cell>
          <cell r="P16" t="str">
            <v>Mark Pollard</v>
          </cell>
          <cell r="Q16" t="str">
            <v/>
          </cell>
          <cell r="R16" t="str">
            <v>Steve Concannon</v>
          </cell>
          <cell r="S16" t="str">
            <v>Mark Pollard</v>
          </cell>
          <cell r="T16" t="str">
            <v>CR (Internal)</v>
          </cell>
          <cell r="U16" t="str">
            <v>LIVE</v>
          </cell>
          <cell r="V16" t="b">
            <v>0</v>
          </cell>
          <cell r="X16" t="str">
            <v/>
          </cell>
          <cell r="AD16" t="str">
            <v/>
          </cell>
          <cell r="AF16" t="str">
            <v/>
          </cell>
          <cell r="AN16" t="str">
            <v/>
          </cell>
          <cell r="AR16" t="str">
            <v/>
          </cell>
          <cell r="AS16" t="str">
            <v/>
          </cell>
          <cell r="AZ16" t="str">
            <v/>
          </cell>
          <cell r="BB16" t="str">
            <v/>
          </cell>
          <cell r="BC16" t="str">
            <v/>
          </cell>
          <cell r="BE16" t="b">
            <v>0</v>
          </cell>
          <cell r="BH16">
            <v>43280</v>
          </cell>
          <cell r="BI16">
            <v>43280</v>
          </cell>
          <cell r="BM16" t="str">
            <v/>
          </cell>
          <cell r="BO16" t="str">
            <v>30/07/2018 DC I chase mark Pollard for a closedown document to allow us to close this change.
20/07/2018 HS - awaiting closedown documentation. Discuss with Mark Pollard.
13/07/2018 RJ - no update.
06/07/2018 RJ - DC to check implementation date with Mark</v>
          </cell>
          <cell r="BQ16" t="str">
            <v/>
          </cell>
          <cell r="BS16" t="str">
            <v/>
          </cell>
          <cell r="BU16" t="str">
            <v/>
          </cell>
          <cell r="BW16" t="str">
            <v/>
          </cell>
          <cell r="BX16" t="str">
            <v/>
          </cell>
          <cell r="BY16" t="str">
            <v/>
          </cell>
          <cell r="BZ16" t="str">
            <v/>
          </cell>
          <cell r="CA16" t="str">
            <v>Data Office</v>
          </cell>
          <cell r="CB16" t="str">
            <v/>
          </cell>
          <cell r="CC16" t="str">
            <v>Xoserve Resource</v>
          </cell>
          <cell r="CD16" t="str">
            <v>Other</v>
          </cell>
          <cell r="CE16" t="str">
            <v>Other</v>
          </cell>
          <cell r="CF16" t="str">
            <v>0-30 days</v>
          </cell>
          <cell r="CG16" t="b">
            <v>0</v>
          </cell>
          <cell r="CH16" t="str">
            <v/>
          </cell>
          <cell r="CJ16" t="b">
            <v>0</v>
          </cell>
          <cell r="CK16" t="b">
            <v>0</v>
          </cell>
          <cell r="CL16" t="b">
            <v>0</v>
          </cell>
          <cell r="CM16" t="str">
            <v/>
          </cell>
          <cell r="CO16" t="str">
            <v/>
          </cell>
          <cell r="CP16" t="str">
            <v/>
          </cell>
          <cell r="CQ16" t="b">
            <v>0</v>
          </cell>
          <cell r="CR16" t="b">
            <v>0</v>
          </cell>
          <cell r="CS16" t="str">
            <v/>
          </cell>
          <cell r="CT16" t="str">
            <v/>
          </cell>
          <cell r="CU16" t="str">
            <v/>
          </cell>
          <cell r="CV16" t="str">
            <v>Xoserve Internal CR (business improvement initiative)</v>
          </cell>
          <cell r="CW16" t="str">
            <v>One Market Group</v>
          </cell>
          <cell r="CX16" t="b">
            <v>1</v>
          </cell>
          <cell r="CY16" t="b">
            <v>0</v>
          </cell>
          <cell r="CZ16" t="b">
            <v>0</v>
          </cell>
          <cell r="DA16" t="b">
            <v>0</v>
          </cell>
          <cell r="DB16" t="str">
            <v>Service Area 23: Internal</v>
          </cell>
          <cell r="DC16" t="str">
            <v>One</v>
          </cell>
          <cell r="DD16" t="str">
            <v>Medium</v>
          </cell>
          <cell r="DE16" t="b">
            <v>0</v>
          </cell>
          <cell r="DF16" t="b">
            <v>0</v>
          </cell>
        </row>
        <row r="17">
          <cell r="A17" t="str">
            <v>4673</v>
          </cell>
          <cell r="B17" t="str">
            <v>Identification of Short Haul in Non-standard Sites Reports</v>
          </cell>
          <cell r="C17" t="str">
            <v>D1 - Change in delivery</v>
          </cell>
          <cell r="D17">
            <v>43266</v>
          </cell>
          <cell r="E17" t="str">
            <v>A1 - ICAF - Awaiting Capture Assignment
A2 - Capture in Progress</v>
          </cell>
          <cell r="F17" t="str">
            <v>What – When these reports were scoped, the incorrect criteria were used to identify records which have Shorthaul arrangements in place. Inclusion of consideration of the “NTS_OP_FL” field in the criteria for Short Haul in “SAP BW- 1056 - NTS DM CSEP Portf</v>
          </cell>
          <cell r="G17" t="b">
            <v>0</v>
          </cell>
          <cell r="H17" t="str">
            <v/>
          </cell>
          <cell r="I17">
            <v>43234</v>
          </cell>
          <cell r="K17">
            <v>43281</v>
          </cell>
          <cell r="L17" t="b">
            <v>0</v>
          </cell>
          <cell r="M17" t="str">
            <v/>
          </cell>
          <cell r="N17" t="str">
            <v/>
          </cell>
          <cell r="O17" t="str">
            <v/>
          </cell>
          <cell r="P17" t="str">
            <v>Thomas Rooney</v>
          </cell>
          <cell r="Q17" t="str">
            <v/>
          </cell>
          <cell r="R17" t="str">
            <v>Dave Ackers</v>
          </cell>
          <cell r="S17" t="str">
            <v>Jo Duncan</v>
          </cell>
          <cell r="T17" t="str">
            <v>CR (Internal)</v>
          </cell>
          <cell r="U17" t="str">
            <v>LIVE</v>
          </cell>
          <cell r="V17" t="b">
            <v>0</v>
          </cell>
          <cell r="X17" t="str">
            <v/>
          </cell>
          <cell r="AD17" t="str">
            <v/>
          </cell>
          <cell r="AF17" t="str">
            <v/>
          </cell>
          <cell r="AN17" t="str">
            <v/>
          </cell>
          <cell r="AR17" t="str">
            <v/>
          </cell>
          <cell r="AS17" t="str">
            <v/>
          </cell>
          <cell r="AZ17" t="str">
            <v/>
          </cell>
          <cell r="BB17" t="str">
            <v/>
          </cell>
          <cell r="BC17" t="str">
            <v/>
          </cell>
          <cell r="BE17" t="b">
            <v>0</v>
          </cell>
          <cell r="BH17">
            <v>43313</v>
          </cell>
          <cell r="BM17" t="str">
            <v/>
          </cell>
          <cell r="BO17" t="str">
            <v>20/07/2018 HS - Still in delivery. On track for imp date.
13/07/2018 RJ - Awaiting for BW team to make changes.
06/07/2018 RJ - BW changes will be done on 16th July. ME will then be able to commence their work. Date moved from 30th June to 1st August.
22/</v>
          </cell>
          <cell r="BQ17" t="str">
            <v/>
          </cell>
          <cell r="BS17" t="str">
            <v/>
          </cell>
          <cell r="BU17" t="str">
            <v/>
          </cell>
          <cell r="BW17" t="str">
            <v/>
          </cell>
          <cell r="BX17" t="str">
            <v/>
          </cell>
          <cell r="BY17" t="str">
            <v/>
          </cell>
          <cell r="BZ17" t="str">
            <v/>
          </cell>
          <cell r="CA17" t="str">
            <v>Data Office</v>
          </cell>
          <cell r="CB17" t="str">
            <v/>
          </cell>
          <cell r="CC17" t="str">
            <v>Xoserve Resource</v>
          </cell>
          <cell r="CD17" t="str">
            <v>BW</v>
          </cell>
          <cell r="CE17" t="str">
            <v>Other</v>
          </cell>
          <cell r="CF17" t="str">
            <v>0-30 days</v>
          </cell>
          <cell r="CG17" t="b">
            <v>1</v>
          </cell>
          <cell r="CH17" t="str">
            <v>Xoserve</v>
          </cell>
          <cell r="CI17">
            <v>43524</v>
          </cell>
          <cell r="CJ17" t="b">
            <v>0</v>
          </cell>
          <cell r="CK17" t="b">
            <v>0</v>
          </cell>
          <cell r="CL17" t="b">
            <v>0</v>
          </cell>
          <cell r="CM17" t="str">
            <v/>
          </cell>
          <cell r="CO17" t="str">
            <v/>
          </cell>
          <cell r="CP17" t="str">
            <v>Low</v>
          </cell>
          <cell r="CQ17" t="b">
            <v>0</v>
          </cell>
          <cell r="CR17" t="b">
            <v>0</v>
          </cell>
          <cell r="CS17" t="str">
            <v/>
          </cell>
          <cell r="CT17" t="str">
            <v>Monthly</v>
          </cell>
          <cell r="CU17" t="str">
            <v>Two to Five</v>
          </cell>
          <cell r="CV17" t="str">
            <v>Xoserve Internal CR (business improvement initiative)</v>
          </cell>
          <cell r="CW17" t="str">
            <v>Multiple Market Groups</v>
          </cell>
          <cell r="CX17" t="b">
            <v>1</v>
          </cell>
          <cell r="CY17" t="b">
            <v>1</v>
          </cell>
          <cell r="CZ17" t="b">
            <v>0</v>
          </cell>
          <cell r="DA17" t="b">
            <v>1</v>
          </cell>
          <cell r="DB17" t="str">
            <v>Service Area 18: Provision of User Reports and Information</v>
          </cell>
          <cell r="DC17" t="str">
            <v>Two to Five</v>
          </cell>
          <cell r="DD17" t="str">
            <v>Medium</v>
          </cell>
          <cell r="DE17" t="b">
            <v>0</v>
          </cell>
          <cell r="DF17" t="b">
            <v>0</v>
          </cell>
        </row>
        <row r="18">
          <cell r="A18" t="str">
            <v>4639</v>
          </cell>
          <cell r="B18" t="str">
            <v>Customer KVI Reporting</v>
          </cell>
          <cell r="C18" t="str">
            <v>D1 - Change in delivery</v>
          </cell>
          <cell r="D18">
            <v>43187</v>
          </cell>
          <cell r="E18" t="str">
            <v>1. Awaiting ICAF Assignment
2.1. Start-Up Approach In Progress
20/04/18 - 11. Change In Delivery</v>
          </cell>
          <cell r="F18" t="str">
            <v>Introduction of Customer Key Value Indicators (KVIs) to monitor &amp; report on 7 key services that Xoserve provides to its customers. Reporting required for internal use &amp; published for industry &amp; Board. The KVIs will also support and link to the Balanced Sc</v>
          </cell>
          <cell r="G18" t="b">
            <v>0</v>
          </cell>
          <cell r="H18" t="str">
            <v/>
          </cell>
          <cell r="I18">
            <v>43186</v>
          </cell>
          <cell r="K18">
            <v>43221</v>
          </cell>
          <cell r="L18" t="b">
            <v>0</v>
          </cell>
          <cell r="M18" t="str">
            <v/>
          </cell>
          <cell r="N18" t="str">
            <v/>
          </cell>
          <cell r="O18" t="str">
            <v/>
          </cell>
          <cell r="P18" t="str">
            <v>Michele Downes</v>
          </cell>
          <cell r="Q18" t="str">
            <v/>
          </cell>
          <cell r="R18" t="str">
            <v>Sat Kalsi</v>
          </cell>
          <cell r="S18" t="str">
            <v>Jo Duncan</v>
          </cell>
          <cell r="T18" t="str">
            <v>CR (Internal)</v>
          </cell>
          <cell r="U18" t="str">
            <v>LIVE</v>
          </cell>
          <cell r="V18" t="b">
            <v>0</v>
          </cell>
          <cell r="X18" t="str">
            <v/>
          </cell>
          <cell r="AD18" t="str">
            <v/>
          </cell>
          <cell r="AF18" t="str">
            <v/>
          </cell>
          <cell r="AN18" t="str">
            <v/>
          </cell>
          <cell r="AR18" t="str">
            <v/>
          </cell>
          <cell r="AS18" t="str">
            <v/>
          </cell>
          <cell r="AZ18" t="str">
            <v/>
          </cell>
          <cell r="BB18" t="str">
            <v/>
          </cell>
          <cell r="BC18" t="str">
            <v/>
          </cell>
          <cell r="BE18" t="b">
            <v>0</v>
          </cell>
          <cell r="BH18">
            <v>43327</v>
          </cell>
          <cell r="BM18" t="str">
            <v/>
          </cell>
          <cell r="BO18" t="str">
            <v>20/07/2018 HS - Just additional requirements need to be delivered. Imp date moved to 15th August.
13/07/2018 RJ - Changing requirements; session planned for next week to understand new requirements. 
06/07/2018 RJ - On track.
22/06/2018 RJ - On track.
15/</v>
          </cell>
          <cell r="BQ18" t="str">
            <v/>
          </cell>
          <cell r="BS18" t="str">
            <v/>
          </cell>
          <cell r="BU18" t="str">
            <v/>
          </cell>
          <cell r="BW18" t="str">
            <v/>
          </cell>
          <cell r="BX18" t="str">
            <v/>
          </cell>
          <cell r="BY18" t="str">
            <v/>
          </cell>
          <cell r="BZ18" t="str">
            <v/>
          </cell>
          <cell r="CA18" t="str">
            <v>Data Office</v>
          </cell>
          <cell r="CB18" t="str">
            <v/>
          </cell>
          <cell r="CC18" t="str">
            <v>Xoserve Resource</v>
          </cell>
          <cell r="CD18" t="str">
            <v>Birst</v>
          </cell>
          <cell r="CE18" t="str">
            <v>Other</v>
          </cell>
          <cell r="CF18" t="str">
            <v>0-30 days</v>
          </cell>
          <cell r="CG18" t="b">
            <v>1</v>
          </cell>
          <cell r="CH18" t="str">
            <v>Xoserve</v>
          </cell>
          <cell r="CI18">
            <v>43217</v>
          </cell>
          <cell r="CJ18" t="b">
            <v>0</v>
          </cell>
          <cell r="CK18" t="b">
            <v>0</v>
          </cell>
          <cell r="CL18" t="b">
            <v>0</v>
          </cell>
          <cell r="CM18" t="str">
            <v/>
          </cell>
          <cell r="CN18">
            <v>0</v>
          </cell>
          <cell r="CO18" t="str">
            <v/>
          </cell>
          <cell r="CP18" t="str">
            <v>Medium</v>
          </cell>
          <cell r="CQ18" t="b">
            <v>0</v>
          </cell>
          <cell r="CR18" t="b">
            <v>0</v>
          </cell>
          <cell r="CS18" t="str">
            <v/>
          </cell>
          <cell r="CT18" t="str">
            <v>Daily</v>
          </cell>
          <cell r="CU18" t="str">
            <v>One</v>
          </cell>
          <cell r="CV18" t="str">
            <v>Xoserve Internal CR (business improvement initiative)</v>
          </cell>
          <cell r="CW18" t="str">
            <v>All UK Gas Market Participants</v>
          </cell>
          <cell r="CX18" t="b">
            <v>1</v>
          </cell>
          <cell r="CY18" t="b">
            <v>1</v>
          </cell>
          <cell r="CZ18" t="b">
            <v>1</v>
          </cell>
          <cell r="DA18" t="b">
            <v>1</v>
          </cell>
          <cell r="DB18" t="str">
            <v>Service Area 19: Network Operator and User Relationship Management</v>
          </cell>
          <cell r="DC18" t="str">
            <v>All</v>
          </cell>
          <cell r="DD18" t="str">
            <v>High</v>
          </cell>
          <cell r="DE18" t="b">
            <v>0</v>
          </cell>
          <cell r="DF18" t="b">
            <v>0</v>
          </cell>
        </row>
        <row r="19">
          <cell r="A19" t="str">
            <v>4641</v>
          </cell>
          <cell r="B19" t="str">
            <v>Interconnector UK Electronic Notifications Change of Primary Route (NG ref: CR310)</v>
          </cell>
          <cell r="C19" t="str">
            <v>Z2 - Change cancelled</v>
          </cell>
          <cell r="D19">
            <v>43202</v>
          </cell>
          <cell r="E19" t="str">
            <v>0. ROM In-Progress
99. Change Cancelled</v>
          </cell>
          <cell r="F19" t="str">
            <v>Following a high-level options analysis for a tactical solution to meet this requirement pending delivery of the enduring solution via the i-Conversion programme, NCOG have requested a formal IA for Option 1b – STIG2 Internet Facing EFT + STIG2 SOMSA EFT.</v>
          </cell>
          <cell r="G19" t="b">
            <v>0</v>
          </cell>
          <cell r="H19" t="str">
            <v/>
          </cell>
          <cell r="I19">
            <v>43162</v>
          </cell>
          <cell r="K19">
            <v>43206</v>
          </cell>
          <cell r="L19" t="b">
            <v>0</v>
          </cell>
          <cell r="M19" t="str">
            <v/>
          </cell>
          <cell r="N19" t="str">
            <v/>
          </cell>
          <cell r="O19" t="str">
            <v/>
          </cell>
          <cell r="P19" t="str">
            <v>Debbie Bayliss</v>
          </cell>
          <cell r="Q19" t="str">
            <v/>
          </cell>
          <cell r="R19" t="str">
            <v/>
          </cell>
          <cell r="S19" t="str">
            <v>Murray Thomson</v>
          </cell>
          <cell r="T19" t="str">
            <v>CP</v>
          </cell>
          <cell r="U19" t="str">
            <v>CLOSED</v>
          </cell>
          <cell r="V19" t="b">
            <v>0</v>
          </cell>
          <cell r="W19">
            <v>43202</v>
          </cell>
          <cell r="X19" t="str">
            <v/>
          </cell>
          <cell r="AD19" t="str">
            <v/>
          </cell>
          <cell r="AF19" t="str">
            <v/>
          </cell>
          <cell r="AN19" t="str">
            <v/>
          </cell>
          <cell r="AR19" t="str">
            <v/>
          </cell>
          <cell r="AS19" t="str">
            <v/>
          </cell>
          <cell r="AZ19" t="str">
            <v/>
          </cell>
          <cell r="BB19" t="str">
            <v/>
          </cell>
          <cell r="BC19" t="str">
            <v/>
          </cell>
          <cell r="BE19" t="b">
            <v>0</v>
          </cell>
          <cell r="BH19">
            <v>43206</v>
          </cell>
          <cell r="BM19" t="str">
            <v/>
          </cell>
          <cell r="BO19" t="str">
            <v>12/04/2018 DC Murray has sent me an email confirming the closure of this ROM.  The customer will be going down the ASR route.
03/04/2018 DC ROM submitted to Muray Thompson today.  I have copies in Becky and Jane Rocky.</v>
          </cell>
          <cell r="BQ19" t="str">
            <v/>
          </cell>
          <cell r="BS19" t="str">
            <v/>
          </cell>
          <cell r="BU19" t="str">
            <v/>
          </cell>
          <cell r="BW19" t="str">
            <v/>
          </cell>
          <cell r="BX19" t="str">
            <v/>
          </cell>
          <cell r="BY19" t="str">
            <v/>
          </cell>
          <cell r="BZ19" t="str">
            <v/>
          </cell>
          <cell r="CA19" t="str">
            <v>Data Office</v>
          </cell>
          <cell r="CB19" t="str">
            <v/>
          </cell>
          <cell r="CC19" t="str">
            <v>Project Delivery</v>
          </cell>
          <cell r="CD19" t="str">
            <v/>
          </cell>
          <cell r="CE19" t="str">
            <v/>
          </cell>
          <cell r="CF19" t="str">
            <v/>
          </cell>
          <cell r="CG19" t="b">
            <v>0</v>
          </cell>
          <cell r="CH19" t="str">
            <v/>
          </cell>
          <cell r="CJ19" t="b">
            <v>0</v>
          </cell>
          <cell r="CK19" t="b">
            <v>0</v>
          </cell>
          <cell r="CL19" t="b">
            <v>0</v>
          </cell>
          <cell r="CM19" t="str">
            <v/>
          </cell>
          <cell r="CN19">
            <v>0</v>
          </cell>
          <cell r="CO19" t="str">
            <v/>
          </cell>
          <cell r="CP19" t="str">
            <v/>
          </cell>
          <cell r="CQ19" t="b">
            <v>0</v>
          </cell>
          <cell r="CR19" t="b">
            <v>0</v>
          </cell>
          <cell r="CS19" t="str">
            <v/>
          </cell>
          <cell r="CT19" t="str">
            <v/>
          </cell>
          <cell r="CU19" t="str">
            <v/>
          </cell>
          <cell r="CV19" t="str">
            <v/>
          </cell>
          <cell r="CW19" t="str">
            <v/>
          </cell>
          <cell r="CX19" t="b">
            <v>0</v>
          </cell>
          <cell r="CY19" t="b">
            <v>0</v>
          </cell>
          <cell r="CZ19" t="b">
            <v>0</v>
          </cell>
          <cell r="DA19" t="b">
            <v>0</v>
          </cell>
          <cell r="DB19" t="str">
            <v/>
          </cell>
          <cell r="DC19" t="str">
            <v/>
          </cell>
          <cell r="DD19" t="str">
            <v/>
          </cell>
          <cell r="DE19" t="b">
            <v>0</v>
          </cell>
          <cell r="DF19" t="b">
            <v>0</v>
          </cell>
        </row>
        <row r="20">
          <cell r="A20" t="str">
            <v>COR2174</v>
          </cell>
          <cell r="B20" t="str">
            <v>Removal of ODBC Dependencies from ODS</v>
          </cell>
          <cell r="C20" t="str">
            <v>Z1 - Change completed</v>
          </cell>
          <cell r="D20">
            <v>41347</v>
          </cell>
          <cell r="E20" t="str">
            <v xml:space="preserve">CO RCVD 20/12/2010
EQ PNDG 22/12/2010
EQ PROD 26/01/2011
EQ SENT 26/01/2011
BE RCVD 26/01/2011
BE PNDG 26/01/2011
BE PROD 26/01/2011
BE SENT 26/01/2011
CA RCVD 26/01/2011
PD PROD 26/01/2011
PD IMPD 03/11/2011
EQ SENT 26/01/2011
PD IMPD 03/11/2011
PD-CLSD </v>
          </cell>
          <cell r="F20" t="str">
            <v>Following completion of analysis which was carried out under COR1938, the recommendation is that offline systems with ODBC links to ODS will be replaced by re-directing these links to IP PST schema. This will allow removal of ODBC dependencies from the OD</v>
          </cell>
          <cell r="G20" t="b">
            <v>0</v>
          </cell>
          <cell r="H20" t="str">
            <v>COR1938</v>
          </cell>
          <cell r="I20">
            <v>40532</v>
          </cell>
          <cell r="J20">
            <v>40574</v>
          </cell>
          <cell r="L20" t="b">
            <v>0</v>
          </cell>
          <cell r="M20" t="str">
            <v/>
          </cell>
          <cell r="N20" t="str">
            <v/>
          </cell>
          <cell r="O20" t="str">
            <v/>
          </cell>
          <cell r="P20" t="str">
            <v>Jane Rocky</v>
          </cell>
          <cell r="Q20" t="str">
            <v>Workload Meeting 22/12/10</v>
          </cell>
          <cell r="R20" t="str">
            <v/>
          </cell>
          <cell r="S20" t="str">
            <v>Jane Rocky</v>
          </cell>
          <cell r="T20" t="str">
            <v>CR (internal)</v>
          </cell>
          <cell r="U20" t="str">
            <v>COMPLETE</v>
          </cell>
          <cell r="V20" t="b">
            <v>0</v>
          </cell>
          <cell r="X20" t="str">
            <v>Farooq Mohammed</v>
          </cell>
          <cell r="Y20">
            <v>40569</v>
          </cell>
          <cell r="Z20">
            <v>40569</v>
          </cell>
          <cell r="AA20">
            <v>40569</v>
          </cell>
          <cell r="AB20">
            <v>40569</v>
          </cell>
          <cell r="AD20" t="str">
            <v/>
          </cell>
          <cell r="AF20" t="str">
            <v>SENT</v>
          </cell>
          <cell r="AG20">
            <v>40569</v>
          </cell>
          <cell r="AH20">
            <v>40569</v>
          </cell>
          <cell r="AI20">
            <v>40602</v>
          </cell>
          <cell r="AJ20">
            <v>40569</v>
          </cell>
          <cell r="AK20">
            <v>40569</v>
          </cell>
          <cell r="AL20">
            <v>40569</v>
          </cell>
          <cell r="AM20">
            <v>40569</v>
          </cell>
          <cell r="AN20" t="str">
            <v>XEC</v>
          </cell>
          <cell r="AR20" t="str">
            <v/>
          </cell>
          <cell r="AS20" t="str">
            <v>SENT</v>
          </cell>
          <cell r="AT20">
            <v>40569</v>
          </cell>
          <cell r="AU20">
            <v>40569</v>
          </cell>
          <cell r="AZ20" t="str">
            <v/>
          </cell>
          <cell r="BB20" t="str">
            <v/>
          </cell>
          <cell r="BC20" t="str">
            <v>RCVD</v>
          </cell>
          <cell r="BD20">
            <v>40569</v>
          </cell>
          <cell r="BE20" t="b">
            <v>0</v>
          </cell>
          <cell r="BF20">
            <v>7</v>
          </cell>
          <cell r="BH20">
            <v>40854</v>
          </cell>
          <cell r="BI20">
            <v>40850</v>
          </cell>
          <cell r="BJ20">
            <v>40923</v>
          </cell>
          <cell r="BK20">
            <v>41317</v>
          </cell>
          <cell r="BM20" t="str">
            <v>CLSD</v>
          </cell>
          <cell r="BN20">
            <v>41347</v>
          </cell>
          <cell r="BO20" t="str">
            <v>27/10/12 KB - Update from Lee Chambers - "COR2174 will be closed down this coming week as I have now completed the Expenditure Completion Form and the CCN that I am just in the process of obtaining sign off.
I will then complete COR664 and the expenditure</v>
          </cell>
          <cell r="BQ20" t="str">
            <v/>
          </cell>
          <cell r="BS20" t="str">
            <v/>
          </cell>
          <cell r="BU20" t="str">
            <v/>
          </cell>
          <cell r="BW20" t="str">
            <v/>
          </cell>
          <cell r="BX20" t="str">
            <v/>
          </cell>
          <cell r="BY20" t="str">
            <v/>
          </cell>
          <cell r="BZ20" t="str">
            <v/>
          </cell>
          <cell r="CA20" t="str">
            <v/>
          </cell>
          <cell r="CB20" t="str">
            <v/>
          </cell>
          <cell r="CC20" t="str">
            <v/>
          </cell>
          <cell r="CD20" t="str">
            <v/>
          </cell>
          <cell r="CE20" t="str">
            <v/>
          </cell>
          <cell r="CF20" t="str">
            <v/>
          </cell>
          <cell r="CG20" t="b">
            <v>0</v>
          </cell>
          <cell r="CH20" t="str">
            <v/>
          </cell>
          <cell r="CJ20" t="b">
            <v>0</v>
          </cell>
          <cell r="CK20" t="b">
            <v>0</v>
          </cell>
          <cell r="CL20" t="b">
            <v>0</v>
          </cell>
          <cell r="CM20" t="str">
            <v/>
          </cell>
          <cell r="CO20" t="str">
            <v/>
          </cell>
          <cell r="CP20" t="str">
            <v/>
          </cell>
          <cell r="CQ20" t="b">
            <v>0</v>
          </cell>
          <cell r="CR20" t="b">
            <v>0</v>
          </cell>
          <cell r="CS20" t="str">
            <v/>
          </cell>
          <cell r="CT20" t="str">
            <v/>
          </cell>
          <cell r="CU20" t="str">
            <v/>
          </cell>
          <cell r="CV20" t="str">
            <v/>
          </cell>
          <cell r="CW20" t="str">
            <v/>
          </cell>
          <cell r="CX20" t="b">
            <v>0</v>
          </cell>
          <cell r="CY20" t="b">
            <v>0</v>
          </cell>
          <cell r="CZ20" t="b">
            <v>0</v>
          </cell>
          <cell r="DA20" t="b">
            <v>0</v>
          </cell>
          <cell r="DB20" t="str">
            <v/>
          </cell>
          <cell r="DC20" t="str">
            <v/>
          </cell>
          <cell r="DD20" t="str">
            <v/>
          </cell>
          <cell r="DE20" t="b">
            <v>0</v>
          </cell>
          <cell r="DF20" t="b">
            <v>0</v>
          </cell>
        </row>
        <row r="21">
          <cell r="A21" t="str">
            <v>COR2175</v>
          </cell>
          <cell r="B21" t="str">
            <v>Evaluation of the Addition of the GB Country Prefix to all Network Operator (NOW) VAT Numbers for Invoicing</v>
          </cell>
          <cell r="C21" t="str">
            <v>Z2 - Change cancelled</v>
          </cell>
          <cell r="D21">
            <v>40730</v>
          </cell>
          <cell r="E21" t="str">
            <v>CO RCVD 11/03/2011,EQ PNDG 16/03/2011,BE PROD 29/03/2011,BE CLSD 06/07/2011,EQ PNDG 16/03/2011,BE CLSD 06/07/2011</v>
          </cell>
          <cell r="F21" t="str">
            <v>For all VAT invoices issued outside the UK, Xoserve invoices should legally be quoting the GB prefix on the NOW VAT Number. This is optional for UK to UK invoices, however the expectation is that any system change will mean that the country / national pre</v>
          </cell>
          <cell r="G21" t="b">
            <v>0</v>
          </cell>
          <cell r="H21" t="str">
            <v/>
          </cell>
          <cell r="I21">
            <v>40613</v>
          </cell>
          <cell r="L21" t="b">
            <v>0</v>
          </cell>
          <cell r="M21" t="str">
            <v/>
          </cell>
          <cell r="N21" t="str">
            <v/>
          </cell>
          <cell r="O21" t="str">
            <v/>
          </cell>
          <cell r="P21" t="str">
            <v>Tricia Moody</v>
          </cell>
          <cell r="Q21" t="str">
            <v>Workload Meeting 16/03/11</v>
          </cell>
          <cell r="R21" t="str">
            <v>Tricia Moody</v>
          </cell>
          <cell r="S21" t="str">
            <v>Dave Turpin</v>
          </cell>
          <cell r="T21" t="str">
            <v>CR (internal)</v>
          </cell>
          <cell r="U21" t="str">
            <v>CLOSED</v>
          </cell>
          <cell r="V21" t="b">
            <v>0</v>
          </cell>
          <cell r="X21" t="str">
            <v>Rachel Nock / Fatima Kala</v>
          </cell>
          <cell r="AD21" t="str">
            <v/>
          </cell>
          <cell r="AF21" t="str">
            <v>PNDG</v>
          </cell>
          <cell r="AG21">
            <v>40618</v>
          </cell>
          <cell r="AI21">
            <v>40683</v>
          </cell>
          <cell r="AJ21">
            <v>40683</v>
          </cell>
          <cell r="AN21" t="str">
            <v/>
          </cell>
          <cell r="AR21" t="str">
            <v/>
          </cell>
          <cell r="AS21" t="str">
            <v>CLSD</v>
          </cell>
          <cell r="AT21">
            <v>40730</v>
          </cell>
          <cell r="AZ21" t="str">
            <v/>
          </cell>
          <cell r="BB21" t="str">
            <v/>
          </cell>
          <cell r="BC21" t="str">
            <v/>
          </cell>
          <cell r="BE21" t="b">
            <v>0</v>
          </cell>
          <cell r="BF21">
            <v>6</v>
          </cell>
          <cell r="BM21" t="str">
            <v/>
          </cell>
          <cell r="BO21" t="str">
            <v>06/07/11 AK - Email rec'd from Tricia Moody confirming her approval to close this change.
05/07/11 AK - Email rec'd from Rachel Nock on 30/06/11 stating "I’ve spoken to Tricia regarding the attached approach and she has confirmed that she is happy that CO</v>
          </cell>
          <cell r="BQ21" t="str">
            <v/>
          </cell>
          <cell r="BS21" t="str">
            <v/>
          </cell>
          <cell r="BU21" t="str">
            <v/>
          </cell>
          <cell r="BW21" t="str">
            <v/>
          </cell>
          <cell r="BX21" t="str">
            <v/>
          </cell>
          <cell r="BY21" t="str">
            <v/>
          </cell>
          <cell r="BZ21" t="str">
            <v/>
          </cell>
          <cell r="CA21" t="str">
            <v/>
          </cell>
          <cell r="CB21" t="str">
            <v/>
          </cell>
          <cell r="CC21" t="str">
            <v/>
          </cell>
          <cell r="CD21" t="str">
            <v/>
          </cell>
          <cell r="CE21" t="str">
            <v/>
          </cell>
          <cell r="CF21" t="str">
            <v/>
          </cell>
          <cell r="CG21" t="b">
            <v>0</v>
          </cell>
          <cell r="CH21" t="str">
            <v/>
          </cell>
          <cell r="CJ21" t="b">
            <v>0</v>
          </cell>
          <cell r="CK21" t="b">
            <v>0</v>
          </cell>
          <cell r="CL21" t="b">
            <v>0</v>
          </cell>
          <cell r="CM21" t="str">
            <v/>
          </cell>
          <cell r="CO21" t="str">
            <v/>
          </cell>
          <cell r="CP21" t="str">
            <v/>
          </cell>
          <cell r="CQ21" t="b">
            <v>0</v>
          </cell>
          <cell r="CR21" t="b">
            <v>0</v>
          </cell>
          <cell r="CS21" t="str">
            <v/>
          </cell>
          <cell r="CT21" t="str">
            <v/>
          </cell>
          <cell r="CU21" t="str">
            <v/>
          </cell>
          <cell r="CV21" t="str">
            <v/>
          </cell>
          <cell r="CW21" t="str">
            <v/>
          </cell>
          <cell r="CX21" t="b">
            <v>0</v>
          </cell>
          <cell r="CY21" t="b">
            <v>0</v>
          </cell>
          <cell r="CZ21" t="b">
            <v>0</v>
          </cell>
          <cell r="DA21" t="b">
            <v>0</v>
          </cell>
          <cell r="DB21" t="str">
            <v/>
          </cell>
          <cell r="DC21" t="str">
            <v/>
          </cell>
          <cell r="DD21" t="str">
            <v/>
          </cell>
          <cell r="DE21" t="b">
            <v>0</v>
          </cell>
          <cell r="DF21" t="b">
            <v>0</v>
          </cell>
        </row>
        <row r="22">
          <cell r="A22" t="str">
            <v>COR3369</v>
          </cell>
          <cell r="B22" t="str">
            <v>SGN Additional DDS Data Refresh (2014)</v>
          </cell>
          <cell r="C22" t="str">
            <v>Z2 - Change cancelled</v>
          </cell>
          <cell r="D22">
            <v>41707</v>
          </cell>
          <cell r="E22" t="str">
            <v>CO-RCVD 04/04/2014
EQ-PDNG 17/04/2014
EQ-CLSD 14/05/2014</v>
          </cell>
          <cell r="F22" t="str">
            <v>SGN require an additional DDS DATA refresh extract for both the Scotland and Southern Gas Networks’ meter points.
The extract should contain the same data fields issued on the annual DDS re-fresh extract, however should only relate to the mprns which have</v>
          </cell>
          <cell r="G22" t="b">
            <v>0</v>
          </cell>
          <cell r="H22" t="str">
            <v/>
          </cell>
          <cell r="I22">
            <v>41733</v>
          </cell>
          <cell r="J22">
            <v>41746</v>
          </cell>
          <cell r="L22" t="b">
            <v>0</v>
          </cell>
          <cell r="M22" t="str">
            <v/>
          </cell>
          <cell r="N22" t="str">
            <v>SGN</v>
          </cell>
          <cell r="O22" t="str">
            <v>Colin Thomson</v>
          </cell>
          <cell r="P22" t="str">
            <v>Colin Thomson</v>
          </cell>
          <cell r="Q22" t="str">
            <v>ICAF Meeting 09/04/14</v>
          </cell>
          <cell r="R22" t="str">
            <v/>
          </cell>
          <cell r="S22" t="str">
            <v>Lorraine Cave</v>
          </cell>
          <cell r="T22" t="str">
            <v>CO</v>
          </cell>
          <cell r="U22" t="str">
            <v>CLOSED</v>
          </cell>
          <cell r="V22" t="b">
            <v>0</v>
          </cell>
          <cell r="X22" t="str">
            <v>TBA</v>
          </cell>
          <cell r="Y22">
            <v>41746</v>
          </cell>
          <cell r="AD22" t="str">
            <v/>
          </cell>
          <cell r="AF22" t="str">
            <v>CLSD</v>
          </cell>
          <cell r="AG22">
            <v>41773</v>
          </cell>
          <cell r="AN22" t="str">
            <v/>
          </cell>
          <cell r="AR22" t="str">
            <v/>
          </cell>
          <cell r="AS22" t="str">
            <v/>
          </cell>
          <cell r="AZ22" t="str">
            <v/>
          </cell>
          <cell r="BB22" t="str">
            <v/>
          </cell>
          <cell r="BC22" t="str">
            <v/>
          </cell>
          <cell r="BE22" t="b">
            <v>0</v>
          </cell>
          <cell r="BF22">
            <v>5</v>
          </cell>
          <cell r="BM22" t="str">
            <v/>
          </cell>
          <cell r="BO22" t="str">
            <v>14/05/14 KB - Email received from Colin Thomson authorising closure of this CO.</v>
          </cell>
          <cell r="BQ22" t="str">
            <v/>
          </cell>
          <cell r="BS22" t="str">
            <v/>
          </cell>
          <cell r="BU22" t="str">
            <v/>
          </cell>
          <cell r="BW22" t="str">
            <v/>
          </cell>
          <cell r="BX22" t="str">
            <v/>
          </cell>
          <cell r="BY22" t="str">
            <v/>
          </cell>
          <cell r="BZ22" t="str">
            <v/>
          </cell>
          <cell r="CA22" t="str">
            <v/>
          </cell>
          <cell r="CB22" t="str">
            <v/>
          </cell>
          <cell r="CC22" t="str">
            <v/>
          </cell>
          <cell r="CD22" t="str">
            <v/>
          </cell>
          <cell r="CE22" t="str">
            <v/>
          </cell>
          <cell r="CF22" t="str">
            <v/>
          </cell>
          <cell r="CG22" t="b">
            <v>0</v>
          </cell>
          <cell r="CH22" t="str">
            <v/>
          </cell>
          <cell r="CJ22" t="b">
            <v>0</v>
          </cell>
          <cell r="CK22" t="b">
            <v>0</v>
          </cell>
          <cell r="CL22" t="b">
            <v>0</v>
          </cell>
          <cell r="CM22" t="str">
            <v/>
          </cell>
          <cell r="CO22" t="str">
            <v/>
          </cell>
          <cell r="CP22" t="str">
            <v/>
          </cell>
          <cell r="CQ22" t="b">
            <v>0</v>
          </cell>
          <cell r="CR22" t="b">
            <v>0</v>
          </cell>
          <cell r="CS22" t="str">
            <v/>
          </cell>
          <cell r="CT22" t="str">
            <v/>
          </cell>
          <cell r="CU22" t="str">
            <v/>
          </cell>
          <cell r="CV22" t="str">
            <v/>
          </cell>
          <cell r="CW22" t="str">
            <v/>
          </cell>
          <cell r="CX22" t="b">
            <v>0</v>
          </cell>
          <cell r="CY22" t="b">
            <v>0</v>
          </cell>
          <cell r="CZ22" t="b">
            <v>0</v>
          </cell>
          <cell r="DA22" t="b">
            <v>0</v>
          </cell>
          <cell r="DB22" t="str">
            <v/>
          </cell>
          <cell r="DC22" t="str">
            <v/>
          </cell>
          <cell r="DD22" t="str">
            <v/>
          </cell>
          <cell r="DE22" t="b">
            <v>0</v>
          </cell>
          <cell r="DF22" t="b">
            <v>0</v>
          </cell>
        </row>
        <row r="23">
          <cell r="A23" t="str">
            <v>COR3372</v>
          </cell>
          <cell r="B23" t="str">
            <v>SGN  DVD MSC Report on All Live MPRN's</v>
          </cell>
          <cell r="C23" t="str">
            <v>Z2 - Change cancelled</v>
          </cell>
          <cell r="D23">
            <v>41788</v>
          </cell>
          <cell r="E23" t="str">
            <v>PD-CLSD 29/06/2015
CO-RCVD 07/04/2014
EQ-PROD 17/04/2014
EQ-SENT 09/05/2014
BE-RCVD 15/05/2014
BE-PROD 15/05/2014</v>
          </cell>
          <cell r="F23" t="str">
            <v>The current report, which is provided to SGN on a monthly basis on DVD, needs to include all live MPRNs not just MPRNs with a live shipper confirmation.
No new fields are required</v>
          </cell>
          <cell r="G23" t="b">
            <v>0</v>
          </cell>
          <cell r="H23" t="str">
            <v/>
          </cell>
          <cell r="I23">
            <v>41736</v>
          </cell>
          <cell r="J23">
            <v>41747</v>
          </cell>
          <cell r="L23" t="b">
            <v>0</v>
          </cell>
          <cell r="M23" t="str">
            <v/>
          </cell>
          <cell r="N23" t="str">
            <v>SGN</v>
          </cell>
          <cell r="O23" t="str">
            <v>Colin Thomson</v>
          </cell>
          <cell r="P23" t="str">
            <v>Colin Thomson</v>
          </cell>
          <cell r="Q23" t="str">
            <v>ICAF Meeting 09/04/14</v>
          </cell>
          <cell r="R23" t="str">
            <v/>
          </cell>
          <cell r="S23" t="str">
            <v>Lorraine Cave</v>
          </cell>
          <cell r="T23" t="str">
            <v>CO</v>
          </cell>
          <cell r="U23" t="str">
            <v>CLOSED</v>
          </cell>
          <cell r="V23" t="b">
            <v>0</v>
          </cell>
          <cell r="X23" t="str">
            <v/>
          </cell>
          <cell r="Y23">
            <v>41746</v>
          </cell>
          <cell r="Z23">
            <v>41768</v>
          </cell>
          <cell r="AB23">
            <v>41768</v>
          </cell>
          <cell r="AC23">
            <v>0</v>
          </cell>
          <cell r="AD23" t="str">
            <v>26/06/2014</v>
          </cell>
          <cell r="AE23">
            <v>41891</v>
          </cell>
          <cell r="AF23" t="str">
            <v>SENT</v>
          </cell>
          <cell r="AG23">
            <v>41768</v>
          </cell>
          <cell r="AH23">
            <v>41774</v>
          </cell>
          <cell r="AI23">
            <v>41788</v>
          </cell>
          <cell r="AJ23">
            <v>41788</v>
          </cell>
          <cell r="AN23" t="str">
            <v/>
          </cell>
          <cell r="AR23" t="str">
            <v/>
          </cell>
          <cell r="AS23" t="str">
            <v>PROD</v>
          </cell>
          <cell r="AT23">
            <v>41788</v>
          </cell>
          <cell r="AZ23" t="str">
            <v/>
          </cell>
          <cell r="BB23" t="str">
            <v/>
          </cell>
          <cell r="BC23" t="str">
            <v/>
          </cell>
          <cell r="BE23" t="b">
            <v>0</v>
          </cell>
          <cell r="BM23" t="str">
            <v/>
          </cell>
          <cell r="BO23" t="str">
            <v>31/07/15 NC emailed LC for evidence on  closure/cancellation email.
29/06/15 CM - Update from LC is that this has been cancelled.
17/07/14 KB LC in the process of agreeing a new BER delivery date with Colin Thomson.  Await confirmation of new date (orig</v>
          </cell>
          <cell r="BQ23" t="str">
            <v/>
          </cell>
          <cell r="BS23" t="str">
            <v/>
          </cell>
          <cell r="BU23" t="str">
            <v/>
          </cell>
          <cell r="BW23" t="str">
            <v/>
          </cell>
          <cell r="BX23" t="str">
            <v/>
          </cell>
          <cell r="BY23" t="str">
            <v/>
          </cell>
          <cell r="BZ23" t="str">
            <v/>
          </cell>
          <cell r="CA23" t="str">
            <v/>
          </cell>
          <cell r="CB23" t="str">
            <v/>
          </cell>
          <cell r="CC23" t="str">
            <v/>
          </cell>
          <cell r="CD23" t="str">
            <v/>
          </cell>
          <cell r="CE23" t="str">
            <v/>
          </cell>
          <cell r="CF23" t="str">
            <v/>
          </cell>
          <cell r="CG23" t="b">
            <v>0</v>
          </cell>
          <cell r="CH23" t="str">
            <v/>
          </cell>
          <cell r="CJ23" t="b">
            <v>0</v>
          </cell>
          <cell r="CK23" t="b">
            <v>0</v>
          </cell>
          <cell r="CL23" t="b">
            <v>0</v>
          </cell>
          <cell r="CM23" t="str">
            <v/>
          </cell>
          <cell r="CO23" t="str">
            <v/>
          </cell>
          <cell r="CP23" t="str">
            <v/>
          </cell>
          <cell r="CQ23" t="b">
            <v>0</v>
          </cell>
          <cell r="CR23" t="b">
            <v>0</v>
          </cell>
          <cell r="CS23" t="str">
            <v/>
          </cell>
          <cell r="CT23" t="str">
            <v/>
          </cell>
          <cell r="CU23" t="str">
            <v/>
          </cell>
          <cell r="CV23" t="str">
            <v/>
          </cell>
          <cell r="CW23" t="str">
            <v/>
          </cell>
          <cell r="CX23" t="b">
            <v>0</v>
          </cell>
          <cell r="CY23" t="b">
            <v>0</v>
          </cell>
          <cell r="CZ23" t="b">
            <v>0</v>
          </cell>
          <cell r="DA23" t="b">
            <v>0</v>
          </cell>
          <cell r="DB23" t="str">
            <v/>
          </cell>
          <cell r="DC23" t="str">
            <v/>
          </cell>
          <cell r="DD23" t="str">
            <v/>
          </cell>
          <cell r="DE23" t="b">
            <v>0</v>
          </cell>
          <cell r="DF23" t="b">
            <v>0</v>
          </cell>
        </row>
        <row r="24">
          <cell r="A24" t="str">
            <v>COR3375</v>
          </cell>
          <cell r="B24" t="str">
            <v>UNC Modification 0478 – Filling the gap for SOQ reductions below the BSSOQ until Project Nexus</v>
          </cell>
          <cell r="C24" t="str">
            <v>Z2 - Change cancelled</v>
          </cell>
          <cell r="D24">
            <v>42426</v>
          </cell>
          <cell r="E24" t="str">
            <v>CO-RCVD 11/04/2014
EQ-PROD 29/04/2014
EQ-SENT 23/05/2014
BE-RCVD 09/06/2014
BE-PROD 09/06/2014
BE-PROD 28/08/2014
PD-CLSD 26/02/2016</v>
          </cell>
          <cell r="F24" t="str">
            <v>UNC Modification 0478 seeks to reinstate the manual arrangements to allow large users to reduce registered SOQ to a level below BSSOQ – the Modification will be subject to UNC Modification Panel recommendation on 17 April 2014 and then subject to an Ofgem</v>
          </cell>
          <cell r="G24" t="b">
            <v>0</v>
          </cell>
          <cell r="H24" t="str">
            <v>Mod 478</v>
          </cell>
          <cell r="I24">
            <v>41740</v>
          </cell>
          <cell r="J24">
            <v>41758</v>
          </cell>
          <cell r="L24" t="b">
            <v>1</v>
          </cell>
          <cell r="M24" t="str">
            <v>ADN</v>
          </cell>
          <cell r="N24" t="str">
            <v/>
          </cell>
          <cell r="O24" t="str">
            <v>Joanna Ferguson</v>
          </cell>
          <cell r="P24" t="str">
            <v>Joanna Ferguson</v>
          </cell>
          <cell r="Q24" t="str">
            <v>ICAF Meeting 16/04/14</v>
          </cell>
          <cell r="R24" t="str">
            <v>Fiona Cottam</v>
          </cell>
          <cell r="S24" t="str">
            <v>Lorraine Cave</v>
          </cell>
          <cell r="T24" t="str">
            <v>CO</v>
          </cell>
          <cell r="U24" t="str">
            <v>CLOSED</v>
          </cell>
          <cell r="V24" t="b">
            <v>1</v>
          </cell>
          <cell r="W24">
            <v>42426</v>
          </cell>
          <cell r="X24" t="str">
            <v>Darren Dredge</v>
          </cell>
          <cell r="Y24">
            <v>41758</v>
          </cell>
          <cell r="Z24">
            <v>41782</v>
          </cell>
          <cell r="AB24">
            <v>41782</v>
          </cell>
          <cell r="AD24" t="str">
            <v>3 months</v>
          </cell>
          <cell r="AE24">
            <v>42208</v>
          </cell>
          <cell r="AF24" t="str">
            <v>SENT</v>
          </cell>
          <cell r="AG24">
            <v>41782</v>
          </cell>
          <cell r="AH24">
            <v>41799</v>
          </cell>
          <cell r="AI24">
            <v>41810</v>
          </cell>
          <cell r="AJ24">
            <v>41810</v>
          </cell>
          <cell r="AN24" t="str">
            <v/>
          </cell>
          <cell r="AR24" t="str">
            <v/>
          </cell>
          <cell r="AS24" t="str">
            <v>PROD</v>
          </cell>
          <cell r="AT24">
            <v>41799</v>
          </cell>
          <cell r="AZ24" t="str">
            <v/>
          </cell>
          <cell r="BB24" t="str">
            <v/>
          </cell>
          <cell r="BC24" t="str">
            <v/>
          </cell>
          <cell r="BE24" t="b">
            <v>0</v>
          </cell>
          <cell r="BF24">
            <v>3</v>
          </cell>
          <cell r="BM24" t="str">
            <v/>
          </cell>
          <cell r="BO24" t="str">
            <v xml:space="preserve">26/02/16- This has now been closed as Jo Feguson approved closure along with Lorraine Cave
18/02/16_ CM email Jo and Alex ross to close this down 
28.01.16: CM sent a note to Alex Ross and J ferguspn asking them are they happy for us to close as the work </v>
          </cell>
          <cell r="BQ24" t="str">
            <v/>
          </cell>
          <cell r="BS24" t="str">
            <v/>
          </cell>
          <cell r="BU24" t="str">
            <v/>
          </cell>
          <cell r="BW24" t="str">
            <v/>
          </cell>
          <cell r="BX24" t="str">
            <v/>
          </cell>
          <cell r="BY24" t="str">
            <v/>
          </cell>
          <cell r="BZ24" t="str">
            <v/>
          </cell>
          <cell r="CA24" t="str">
            <v/>
          </cell>
          <cell r="CB24" t="str">
            <v/>
          </cell>
          <cell r="CC24" t="str">
            <v/>
          </cell>
          <cell r="CD24" t="str">
            <v/>
          </cell>
          <cell r="CE24" t="str">
            <v/>
          </cell>
          <cell r="CF24" t="str">
            <v/>
          </cell>
          <cell r="CG24" t="b">
            <v>0</v>
          </cell>
          <cell r="CH24" t="str">
            <v/>
          </cell>
          <cell r="CJ24" t="b">
            <v>0</v>
          </cell>
          <cell r="CK24" t="b">
            <v>0</v>
          </cell>
          <cell r="CL24" t="b">
            <v>0</v>
          </cell>
          <cell r="CM24" t="str">
            <v/>
          </cell>
          <cell r="CO24" t="str">
            <v/>
          </cell>
          <cell r="CP24" t="str">
            <v/>
          </cell>
          <cell r="CQ24" t="b">
            <v>0</v>
          </cell>
          <cell r="CR24" t="b">
            <v>0</v>
          </cell>
          <cell r="CS24" t="str">
            <v/>
          </cell>
          <cell r="CT24" t="str">
            <v/>
          </cell>
          <cell r="CU24" t="str">
            <v/>
          </cell>
          <cell r="CV24" t="str">
            <v/>
          </cell>
          <cell r="CW24" t="str">
            <v/>
          </cell>
          <cell r="CX24" t="b">
            <v>0</v>
          </cell>
          <cell r="CY24" t="b">
            <v>0</v>
          </cell>
          <cell r="CZ24" t="b">
            <v>0</v>
          </cell>
          <cell r="DA24" t="b">
            <v>0</v>
          </cell>
          <cell r="DB24" t="str">
            <v/>
          </cell>
          <cell r="DC24" t="str">
            <v/>
          </cell>
          <cell r="DD24" t="str">
            <v/>
          </cell>
          <cell r="DE24" t="b">
            <v>0</v>
          </cell>
          <cell r="DF24" t="b">
            <v>0</v>
          </cell>
        </row>
        <row r="25">
          <cell r="A25" t="str">
            <v>COR3335</v>
          </cell>
          <cell r="B25" t="str">
            <v>BSSOQ and DM SOQ</v>
          </cell>
          <cell r="C25" t="str">
            <v>Z1 - Change completed</v>
          </cell>
          <cell r="D25">
            <v>41775</v>
          </cell>
          <cell r="E25" t="str">
            <v>CO-RCVD 19/02/2014
EQ-PROD 03/03/2014
EQ-SENT 17/03/2014
BE-RCVD 31/03/2014
BE-PROD 31/03/2014
BE-SENT 03/04/2014
CA-RCVD 08/04/2014
SN-PROD 08/04/2014
PD-IMPD 17/04/2014
PD-SENT 08/05/2014
PD-CLSD 16/05/2014</v>
          </cell>
          <cell r="F25" t="str">
            <v>This change is aligned to the principle outlined in Mod 0405. As this was a transitional mod, there are issues for 3rd parties during the transitional period until an enduring mod comes into force. When you take into account the views of Ofgem and the spe</v>
          </cell>
          <cell r="G25" t="b">
            <v>0</v>
          </cell>
          <cell r="H25" t="str">
            <v/>
          </cell>
          <cell r="I25">
            <v>41689</v>
          </cell>
          <cell r="J25">
            <v>41702</v>
          </cell>
          <cell r="L25" t="b">
            <v>0</v>
          </cell>
          <cell r="M25" t="str">
            <v>NNW</v>
          </cell>
          <cell r="N25" t="str">
            <v>WWU</v>
          </cell>
          <cell r="O25" t="str">
            <v>Steven Edwards</v>
          </cell>
          <cell r="P25" t="str">
            <v>Steven Edwards</v>
          </cell>
          <cell r="Q25" t="str">
            <v>ICAF Meeting 19/02/14</v>
          </cell>
          <cell r="R25" t="str">
            <v>Lee Jackson</v>
          </cell>
          <cell r="S25" t="str">
            <v>Lorraine Cave</v>
          </cell>
          <cell r="T25" t="str">
            <v>CO</v>
          </cell>
          <cell r="U25" t="str">
            <v>COMPLETE</v>
          </cell>
          <cell r="V25" t="b">
            <v>1</v>
          </cell>
          <cell r="X25" t="str">
            <v>Nita Patel/Sue Broadbent</v>
          </cell>
          <cell r="Y25">
            <v>41336</v>
          </cell>
          <cell r="Z25">
            <v>41715</v>
          </cell>
          <cell r="AB25">
            <v>41715</v>
          </cell>
          <cell r="AD25" t="str">
            <v>£0</v>
          </cell>
          <cell r="AF25" t="str">
            <v>SENT</v>
          </cell>
          <cell r="AG25">
            <v>41715</v>
          </cell>
          <cell r="AH25">
            <v>41729</v>
          </cell>
          <cell r="AI25">
            <v>41743</v>
          </cell>
          <cell r="AJ25">
            <v>41732</v>
          </cell>
          <cell r="AK25">
            <v>41732</v>
          </cell>
          <cell r="AM25">
            <v>41732</v>
          </cell>
          <cell r="AN25" t="str">
            <v>Pre Sanction Review meeting 01/04</v>
          </cell>
          <cell r="AO25">
            <v>41823</v>
          </cell>
          <cell r="AP25">
            <v>1103</v>
          </cell>
          <cell r="AR25" t="str">
            <v/>
          </cell>
          <cell r="AS25" t="str">
            <v>SENT</v>
          </cell>
          <cell r="AT25">
            <v>41732</v>
          </cell>
          <cell r="AU25">
            <v>41737</v>
          </cell>
          <cell r="AV25">
            <v>41752</v>
          </cell>
          <cell r="AZ25" t="str">
            <v/>
          </cell>
          <cell r="BB25" t="str">
            <v/>
          </cell>
          <cell r="BC25" t="str">
            <v>PROD</v>
          </cell>
          <cell r="BD25">
            <v>41752</v>
          </cell>
          <cell r="BE25" t="b">
            <v>0</v>
          </cell>
          <cell r="BF25">
            <v>5</v>
          </cell>
          <cell r="BH25">
            <v>41746</v>
          </cell>
          <cell r="BI25">
            <v>41746</v>
          </cell>
          <cell r="BK25">
            <v>41767</v>
          </cell>
          <cell r="BM25" t="str">
            <v>CLSD</v>
          </cell>
          <cell r="BN25">
            <v>41775</v>
          </cell>
          <cell r="BO25" t="str">
            <v>23/04/14 KB - This implemented on 17/04/14 per update from Nita, and is now in closedown.  Note sent to Steven Edwards asking approval to skip SN stage as now in closedown.</v>
          </cell>
          <cell r="BQ25" t="str">
            <v/>
          </cell>
          <cell r="BS25" t="str">
            <v/>
          </cell>
          <cell r="BU25" t="str">
            <v/>
          </cell>
          <cell r="BW25" t="str">
            <v/>
          </cell>
          <cell r="BX25" t="str">
            <v/>
          </cell>
          <cell r="BY25" t="str">
            <v/>
          </cell>
          <cell r="BZ25" t="str">
            <v/>
          </cell>
          <cell r="CA25" t="str">
            <v/>
          </cell>
          <cell r="CB25" t="str">
            <v/>
          </cell>
          <cell r="CC25" t="str">
            <v/>
          </cell>
          <cell r="CD25" t="str">
            <v/>
          </cell>
          <cell r="CE25" t="str">
            <v/>
          </cell>
          <cell r="CF25" t="str">
            <v/>
          </cell>
          <cell r="CG25" t="b">
            <v>0</v>
          </cell>
          <cell r="CH25" t="str">
            <v/>
          </cell>
          <cell r="CJ25" t="b">
            <v>0</v>
          </cell>
          <cell r="CK25" t="b">
            <v>0</v>
          </cell>
          <cell r="CL25" t="b">
            <v>0</v>
          </cell>
          <cell r="CM25" t="str">
            <v/>
          </cell>
          <cell r="CO25" t="str">
            <v/>
          </cell>
          <cell r="CP25" t="str">
            <v/>
          </cell>
          <cell r="CQ25" t="b">
            <v>0</v>
          </cell>
          <cell r="CR25" t="b">
            <v>0</v>
          </cell>
          <cell r="CS25" t="str">
            <v/>
          </cell>
          <cell r="CT25" t="str">
            <v/>
          </cell>
          <cell r="CU25" t="str">
            <v/>
          </cell>
          <cell r="CV25" t="str">
            <v/>
          </cell>
          <cell r="CW25" t="str">
            <v/>
          </cell>
          <cell r="CX25" t="b">
            <v>0</v>
          </cell>
          <cell r="CY25" t="b">
            <v>0</v>
          </cell>
          <cell r="CZ25" t="b">
            <v>0</v>
          </cell>
          <cell r="DA25" t="b">
            <v>0</v>
          </cell>
          <cell r="DB25" t="str">
            <v/>
          </cell>
          <cell r="DC25" t="str">
            <v/>
          </cell>
          <cell r="DD25" t="str">
            <v/>
          </cell>
          <cell r="DE25" t="b">
            <v>0</v>
          </cell>
          <cell r="DF25" t="b">
            <v>0</v>
          </cell>
        </row>
        <row r="26">
          <cell r="A26" t="str">
            <v>3667</v>
          </cell>
          <cell r="B26" t="str">
            <v>Provision of Formula Year AQ</v>
          </cell>
          <cell r="C26" t="str">
            <v>Z2 - Change cancelled</v>
          </cell>
          <cell r="D26">
            <v>43217</v>
          </cell>
          <cell r="E26" t="str">
            <v>CO-RCVD - 25/10/17
2.1 Start -Up Approach In Progress
97.Xoserve require ChMC sponsorship
4. EQR In-Progress
7. BER/Business Case In Progress
2.1. Start-Up Approach In Progress
99. Change Cancelled</v>
          </cell>
          <cell r="F26" t="str">
            <v/>
          </cell>
          <cell r="G26" t="b">
            <v>0</v>
          </cell>
          <cell r="H26" t="str">
            <v/>
          </cell>
          <cell r="I26">
            <v>42041</v>
          </cell>
          <cell r="K26">
            <v>43435</v>
          </cell>
          <cell r="L26" t="b">
            <v>0</v>
          </cell>
          <cell r="M26" t="str">
            <v/>
          </cell>
          <cell r="N26" t="str">
            <v/>
          </cell>
          <cell r="O26" t="str">
            <v/>
          </cell>
          <cell r="P26" t="str">
            <v>Emma Smith</v>
          </cell>
          <cell r="Q26" t="str">
            <v/>
          </cell>
          <cell r="R26" t="str">
            <v/>
          </cell>
          <cell r="S26" t="str">
            <v>Emma Lyndon</v>
          </cell>
          <cell r="T26" t="str">
            <v>CR (Internal)</v>
          </cell>
          <cell r="U26" t="str">
            <v>CLOSED</v>
          </cell>
          <cell r="V26" t="b">
            <v>0</v>
          </cell>
          <cell r="W26">
            <v>43217</v>
          </cell>
          <cell r="X26" t="str">
            <v/>
          </cell>
          <cell r="AD26" t="str">
            <v/>
          </cell>
          <cell r="AF26" t="str">
            <v/>
          </cell>
          <cell r="AN26" t="str">
            <v/>
          </cell>
          <cell r="AR26" t="str">
            <v/>
          </cell>
          <cell r="AS26" t="str">
            <v/>
          </cell>
          <cell r="AZ26" t="str">
            <v/>
          </cell>
          <cell r="BB26" t="str">
            <v/>
          </cell>
          <cell r="BC26" t="str">
            <v/>
          </cell>
          <cell r="BE26" t="b">
            <v>0</v>
          </cell>
          <cell r="BM26" t="str">
            <v/>
          </cell>
          <cell r="BO26" t="str">
            <v xml:space="preserve">27/04/2018 Dc This change is to be closed.  We have now have a sponsor for the change and Emma has submitted a CP for that went to ICAF last week (3667a), the new change, therefore this oen can now be closed.
11/04/2018 DC Emma has rasied a CP for 3667A </v>
          </cell>
          <cell r="BQ26" t="str">
            <v/>
          </cell>
          <cell r="BS26" t="str">
            <v/>
          </cell>
          <cell r="BU26" t="str">
            <v/>
          </cell>
          <cell r="BW26" t="str">
            <v/>
          </cell>
          <cell r="BX26" t="str">
            <v/>
          </cell>
          <cell r="BY26" t="str">
            <v>99</v>
          </cell>
          <cell r="BZ26" t="str">
            <v>UKLP IADBI071</v>
          </cell>
          <cell r="CA26" t="str">
            <v>R &amp; N</v>
          </cell>
          <cell r="CB26" t="str">
            <v/>
          </cell>
          <cell r="CC26" t="str">
            <v>Project Delivery</v>
          </cell>
          <cell r="CD26" t="str">
            <v>ISU</v>
          </cell>
          <cell r="CE26" t="str">
            <v>SPA</v>
          </cell>
          <cell r="CF26" t="str">
            <v>31-100days</v>
          </cell>
          <cell r="CG26" t="b">
            <v>0</v>
          </cell>
          <cell r="CH26" t="str">
            <v/>
          </cell>
          <cell r="CJ26" t="b">
            <v>1</v>
          </cell>
          <cell r="CK26" t="b">
            <v>0</v>
          </cell>
          <cell r="CL26" t="b">
            <v>1</v>
          </cell>
          <cell r="CM26" t="str">
            <v/>
          </cell>
          <cell r="CO26" t="str">
            <v/>
          </cell>
          <cell r="CP26" t="str">
            <v/>
          </cell>
          <cell r="CQ26" t="b">
            <v>0</v>
          </cell>
          <cell r="CR26" t="b">
            <v>1</v>
          </cell>
          <cell r="CS26" t="str">
            <v>Customer and Consumer</v>
          </cell>
          <cell r="CT26" t="str">
            <v/>
          </cell>
          <cell r="CU26" t="str">
            <v/>
          </cell>
          <cell r="CV26" t="str">
            <v>ChMC endorsed Change Proposal</v>
          </cell>
          <cell r="CW26" t="str">
            <v>Multiple Market Participants</v>
          </cell>
          <cell r="CX26" t="b">
            <v>1</v>
          </cell>
          <cell r="CY26" t="b">
            <v>0</v>
          </cell>
          <cell r="CZ26" t="b">
            <v>0</v>
          </cell>
          <cell r="DA26" t="b">
            <v>0</v>
          </cell>
          <cell r="DB26" t="str">
            <v>Service Area 5: Metered Volume and Metered Quantity</v>
          </cell>
          <cell r="DC26" t="str">
            <v>One</v>
          </cell>
          <cell r="DD26" t="str">
            <v>Medium</v>
          </cell>
          <cell r="DE26" t="b">
            <v>0</v>
          </cell>
          <cell r="DF26" t="b">
            <v>0</v>
          </cell>
          <cell r="DH26">
            <v>43138</v>
          </cell>
        </row>
        <row r="27">
          <cell r="A27" t="str">
            <v>4513</v>
          </cell>
          <cell r="B27" t="str">
            <v>Change to validation of address fields</v>
          </cell>
          <cell r="C27" t="str">
            <v>F1 - CCR/Closedown document in progress</v>
          </cell>
          <cell r="D27">
            <v>43290</v>
          </cell>
          <cell r="E27" t="str">
            <v>CO-RCVD 25/10/2017
Moved from CO-RCVD to 2.1 Start up Approach in progress 08/11/2017
7. BER/Business Case in Progress
10. BER/Business Case Awaiting ChMC Approval</v>
          </cell>
          <cell r="F27" t="str">
            <v>Address amendments and M number creations are processed using CMS Contacts: ADD and UNC. CMS will validate the submitted address against its data. If the address submitted is the same as the address held for 5 mandatory fields - Since the onboarding of iG</v>
          </cell>
          <cell r="G27" t="b">
            <v>0</v>
          </cell>
          <cell r="H27" t="str">
            <v/>
          </cell>
          <cell r="I27">
            <v>43033</v>
          </cell>
          <cell r="K27">
            <v>43280</v>
          </cell>
          <cell r="L27" t="b">
            <v>0</v>
          </cell>
          <cell r="M27" t="str">
            <v/>
          </cell>
          <cell r="N27" t="str">
            <v/>
          </cell>
          <cell r="O27" t="str">
            <v/>
          </cell>
          <cell r="P27" t="str">
            <v>Richard Cresswell</v>
          </cell>
          <cell r="Q27" t="str">
            <v>ICAF 25/10/2017</v>
          </cell>
          <cell r="R27" t="str">
            <v/>
          </cell>
          <cell r="S27" t="str">
            <v>Christina Francis</v>
          </cell>
          <cell r="T27" t="str">
            <v>CR (Internal)</v>
          </cell>
          <cell r="U27" t="str">
            <v>LIVE</v>
          </cell>
          <cell r="V27" t="b">
            <v>0</v>
          </cell>
          <cell r="X27" t="str">
            <v/>
          </cell>
          <cell r="AD27" t="str">
            <v/>
          </cell>
          <cell r="AF27" t="str">
            <v/>
          </cell>
          <cell r="AN27" t="str">
            <v/>
          </cell>
          <cell r="AR27" t="str">
            <v/>
          </cell>
          <cell r="AS27" t="str">
            <v/>
          </cell>
          <cell r="AZ27" t="str">
            <v/>
          </cell>
          <cell r="BB27" t="str">
            <v/>
          </cell>
          <cell r="BC27" t="str">
            <v/>
          </cell>
          <cell r="BE27" t="b">
            <v>0</v>
          </cell>
          <cell r="BH27">
            <v>43280</v>
          </cell>
          <cell r="BI27">
            <v>43282</v>
          </cell>
          <cell r="BM27" t="str">
            <v/>
          </cell>
          <cell r="BO27" t="str">
            <v>11/01/2018 Julie B - BER approved at Jan 2018 ChMC. ChMC have requested that a more detailed design be carried out for this XRN as part of R2.
28/11/2017 DC Confirmation from Emma Smith to say this change has been included to the scope of R2 as per the C</v>
          </cell>
          <cell r="BQ27" t="str">
            <v/>
          </cell>
          <cell r="BS27" t="str">
            <v/>
          </cell>
          <cell r="BU27" t="str">
            <v/>
          </cell>
          <cell r="BW27" t="str">
            <v/>
          </cell>
          <cell r="BX27" t="str">
            <v/>
          </cell>
          <cell r="BY27" t="str">
            <v>2</v>
          </cell>
          <cell r="BZ27" t="str">
            <v>UKLP IADBI359</v>
          </cell>
          <cell r="CA27" t="str">
            <v>R &amp; N</v>
          </cell>
          <cell r="CB27" t="str">
            <v/>
          </cell>
          <cell r="CC27" t="str">
            <v>Third Party SI / Service Provider</v>
          </cell>
          <cell r="CD27" t="str">
            <v>CMS</v>
          </cell>
          <cell r="CE27" t="str">
            <v>Other</v>
          </cell>
          <cell r="CF27" t="str">
            <v>31-100days</v>
          </cell>
          <cell r="CG27" t="b">
            <v>0</v>
          </cell>
          <cell r="CH27" t="str">
            <v/>
          </cell>
          <cell r="CJ27" t="b">
            <v>0</v>
          </cell>
          <cell r="CK27" t="b">
            <v>0</v>
          </cell>
          <cell r="CL27" t="b">
            <v>0</v>
          </cell>
          <cell r="CM27" t="str">
            <v/>
          </cell>
          <cell r="CO27" t="str">
            <v/>
          </cell>
          <cell r="CP27" t="str">
            <v/>
          </cell>
          <cell r="CQ27" t="b">
            <v>0</v>
          </cell>
          <cell r="CR27" t="b">
            <v>0</v>
          </cell>
          <cell r="CS27" t="str">
            <v/>
          </cell>
          <cell r="CT27" t="str">
            <v/>
          </cell>
          <cell r="CU27" t="str">
            <v/>
          </cell>
          <cell r="CV27" t="str">
            <v>Xoserve Internal CR (business improvement initiative)</v>
          </cell>
          <cell r="CW27" t="str">
            <v>Multiple Market Participants</v>
          </cell>
          <cell r="CX27" t="b">
            <v>0</v>
          </cell>
          <cell r="CY27" t="b">
            <v>0</v>
          </cell>
          <cell r="CZ27" t="b">
            <v>1</v>
          </cell>
          <cell r="DA27" t="b">
            <v>0</v>
          </cell>
          <cell r="DB27" t="str">
            <v>Service Area 23: Internal</v>
          </cell>
          <cell r="DC27" t="str">
            <v>One</v>
          </cell>
          <cell r="DD27" t="str">
            <v>Medium</v>
          </cell>
          <cell r="DE27" t="b">
            <v>0</v>
          </cell>
          <cell r="DF27" t="b">
            <v>0</v>
          </cell>
          <cell r="DG27">
            <v>43019</v>
          </cell>
          <cell r="DH27">
            <v>43019</v>
          </cell>
          <cell r="DJ27">
            <v>43110</v>
          </cell>
        </row>
        <row r="28">
          <cell r="A28" t="str">
            <v>COR2583</v>
          </cell>
          <cell r="B28" t="str">
            <v>Theft of Gas &amp; Illegal Connections Production of process flow &amp; 'swim lane' diagrams</v>
          </cell>
          <cell r="C28" t="str">
            <v>Z2 - Change cancelled</v>
          </cell>
          <cell r="D28">
            <v>41450</v>
          </cell>
          <cell r="E28" t="str">
            <v>CO RCVD 13/03/2012,EQ PNDG 21/03/2012,EQ PROD 27/03/2012,EQ CLSD 25/06/2013</v>
          </cell>
          <cell r="F28" t="str">
            <v xml:space="preserve">NGD is conducting extensive internal policy, process and procedural development work with an objective of ensuring that it is fully compliant with its GT Licence obligations concerning the investigation and recovery of costs associated with theft of gas. </v>
          </cell>
          <cell r="G28" t="b">
            <v>0</v>
          </cell>
          <cell r="H28" t="str">
            <v/>
          </cell>
          <cell r="I28">
            <v>40981</v>
          </cell>
          <cell r="J28">
            <v>40995</v>
          </cell>
          <cell r="L28" t="b">
            <v>0</v>
          </cell>
          <cell r="M28" t="str">
            <v>NNW</v>
          </cell>
          <cell r="N28" t="str">
            <v>NGD</v>
          </cell>
          <cell r="O28" t="str">
            <v>Alan Raper</v>
          </cell>
          <cell r="P28" t="str">
            <v>Alan Raper</v>
          </cell>
          <cell r="Q28" t="str">
            <v>Workload Meeting 21/03/12</v>
          </cell>
          <cell r="R28" t="str">
            <v>Dave Ackers</v>
          </cell>
          <cell r="S28" t="str">
            <v/>
          </cell>
          <cell r="T28" t="str">
            <v>CO</v>
          </cell>
          <cell r="U28" t="str">
            <v>CLOSED</v>
          </cell>
          <cell r="V28" t="b">
            <v>1</v>
          </cell>
          <cell r="X28" t="str">
            <v/>
          </cell>
          <cell r="Y28">
            <v>40995</v>
          </cell>
          <cell r="AD28" t="str">
            <v/>
          </cell>
          <cell r="AF28" t="str">
            <v>CLSD</v>
          </cell>
          <cell r="AG28">
            <v>41450</v>
          </cell>
          <cell r="AN28" t="str">
            <v/>
          </cell>
          <cell r="AR28" t="str">
            <v/>
          </cell>
          <cell r="AS28" t="str">
            <v/>
          </cell>
          <cell r="AZ28" t="str">
            <v/>
          </cell>
          <cell r="BB28" t="str">
            <v/>
          </cell>
          <cell r="BC28" t="str">
            <v/>
          </cell>
          <cell r="BE28" t="b">
            <v>0</v>
          </cell>
          <cell r="BF28">
            <v>5</v>
          </cell>
          <cell r="BM28" t="str">
            <v/>
          </cell>
          <cell r="BO28" t="str">
            <v>25/06/13 KB - Note received from Alan authorising closure as request was superseded.   
24/06/13 KB - Note sent to Alan requesting update. 
11/03/13 KB - 07/03/13 KB - Based on update provided by Dave Ackers / Lee Jackson, email sent to Alan Raper seeking</v>
          </cell>
          <cell r="BQ28" t="str">
            <v/>
          </cell>
          <cell r="BS28" t="str">
            <v/>
          </cell>
          <cell r="BU28" t="str">
            <v/>
          </cell>
          <cell r="BW28" t="str">
            <v/>
          </cell>
          <cell r="BX28" t="str">
            <v/>
          </cell>
          <cell r="BY28" t="str">
            <v/>
          </cell>
          <cell r="BZ28" t="str">
            <v/>
          </cell>
          <cell r="CA28" t="str">
            <v/>
          </cell>
          <cell r="CB28" t="str">
            <v/>
          </cell>
          <cell r="CC28" t="str">
            <v/>
          </cell>
          <cell r="CD28" t="str">
            <v/>
          </cell>
          <cell r="CE28" t="str">
            <v/>
          </cell>
          <cell r="CF28" t="str">
            <v/>
          </cell>
          <cell r="CG28" t="b">
            <v>0</v>
          </cell>
          <cell r="CH28" t="str">
            <v/>
          </cell>
          <cell r="CJ28" t="b">
            <v>0</v>
          </cell>
          <cell r="CK28" t="b">
            <v>0</v>
          </cell>
          <cell r="CL28" t="b">
            <v>0</v>
          </cell>
          <cell r="CM28" t="str">
            <v/>
          </cell>
          <cell r="CO28" t="str">
            <v/>
          </cell>
          <cell r="CP28" t="str">
            <v/>
          </cell>
          <cell r="CQ28" t="b">
            <v>0</v>
          </cell>
          <cell r="CR28" t="b">
            <v>0</v>
          </cell>
          <cell r="CS28" t="str">
            <v/>
          </cell>
          <cell r="CT28" t="str">
            <v/>
          </cell>
          <cell r="CU28" t="str">
            <v/>
          </cell>
          <cell r="CV28" t="str">
            <v/>
          </cell>
          <cell r="CW28" t="str">
            <v/>
          </cell>
          <cell r="CX28" t="b">
            <v>0</v>
          </cell>
          <cell r="CY28" t="b">
            <v>0</v>
          </cell>
          <cell r="CZ28" t="b">
            <v>0</v>
          </cell>
          <cell r="DA28" t="b">
            <v>0</v>
          </cell>
          <cell r="DB28" t="str">
            <v/>
          </cell>
          <cell r="DC28" t="str">
            <v/>
          </cell>
          <cell r="DD28" t="str">
            <v/>
          </cell>
          <cell r="DE28" t="b">
            <v>0</v>
          </cell>
          <cell r="DF28" t="b">
            <v>0</v>
          </cell>
        </row>
        <row r="29">
          <cell r="A29" t="str">
            <v>COR1000.09</v>
          </cell>
          <cell r="B29" t="str">
            <v>IX Upgrade</v>
          </cell>
          <cell r="C29" t="str">
            <v>Z1 - Change completed</v>
          </cell>
          <cell r="D29">
            <v>41814</v>
          </cell>
          <cell r="E29" t="str">
            <v xml:space="preserve">CO RCVD 01/08/2011,EQ PNDG 03/08/2011,EQ PROD 24/05/2011,EQ SENT 24/05/2011,BE RCVD 24/05/2011,BE PNDG 24/05/2011,BE PROD 24/05/2011,BE SENT 24/05/2011,CA RCVD 24/05/2012,PD PROD 24/05/2011,EQ SENT 24/05/2011,PD PROD 24/05/2011,PD IMPD 07/06/2013,PD CLSD </v>
          </cell>
          <cell r="F29" t="str">
            <v>To differentiate between the EFT work &amp; the IX Upgrade</v>
          </cell>
          <cell r="G29" t="b">
            <v>0</v>
          </cell>
          <cell r="H29" t="str">
            <v/>
          </cell>
          <cell r="I29">
            <v>40756</v>
          </cell>
          <cell r="J29">
            <v>40816</v>
          </cell>
          <cell r="L29" t="b">
            <v>0</v>
          </cell>
          <cell r="M29" t="str">
            <v/>
          </cell>
          <cell r="N29" t="str">
            <v/>
          </cell>
          <cell r="O29" t="str">
            <v/>
          </cell>
          <cell r="P29" t="str">
            <v>Chris Fears</v>
          </cell>
          <cell r="Q29" t="str">
            <v>Workload Meeting 03/08/11</v>
          </cell>
          <cell r="R29" t="str">
            <v>Steve Adcock</v>
          </cell>
          <cell r="S29" t="str">
            <v>Chris Fears</v>
          </cell>
          <cell r="T29" t="str">
            <v>CR (internal)</v>
          </cell>
          <cell r="U29" t="str">
            <v>COMPLETE</v>
          </cell>
          <cell r="V29" t="b">
            <v>0</v>
          </cell>
          <cell r="W29">
            <v>41814</v>
          </cell>
          <cell r="X29" t="str">
            <v/>
          </cell>
          <cell r="Y29">
            <v>40687</v>
          </cell>
          <cell r="Z29">
            <v>40687</v>
          </cell>
          <cell r="AA29">
            <v>40687</v>
          </cell>
          <cell r="AB29">
            <v>40687</v>
          </cell>
          <cell r="AD29" t="str">
            <v/>
          </cell>
          <cell r="AF29" t="str">
            <v>SENT</v>
          </cell>
          <cell r="AG29">
            <v>40687</v>
          </cell>
          <cell r="AH29">
            <v>40687</v>
          </cell>
          <cell r="AI29">
            <v>40911</v>
          </cell>
          <cell r="AJ29">
            <v>40687</v>
          </cell>
          <cell r="AK29">
            <v>40687</v>
          </cell>
          <cell r="AL29">
            <v>40687</v>
          </cell>
          <cell r="AM29">
            <v>40687</v>
          </cell>
          <cell r="AN29" t="str">
            <v>XEC</v>
          </cell>
          <cell r="AR29" t="str">
            <v/>
          </cell>
          <cell r="AS29" t="str">
            <v>SENT</v>
          </cell>
          <cell r="AT29">
            <v>40687</v>
          </cell>
          <cell r="AU29">
            <v>40687</v>
          </cell>
          <cell r="AZ29" t="str">
            <v/>
          </cell>
          <cell r="BB29" t="str">
            <v/>
          </cell>
          <cell r="BC29" t="str">
            <v>RCVD</v>
          </cell>
          <cell r="BD29">
            <v>41053</v>
          </cell>
          <cell r="BE29" t="b">
            <v>0</v>
          </cell>
          <cell r="BF29">
            <v>7</v>
          </cell>
          <cell r="BH29">
            <v>41517</v>
          </cell>
          <cell r="BI29">
            <v>41432</v>
          </cell>
          <cell r="BK29">
            <v>41816</v>
          </cell>
          <cell r="BM29" t="str">
            <v>CLSD</v>
          </cell>
          <cell r="BN29">
            <v>41814</v>
          </cell>
          <cell r="BO29" t="str">
            <v>29/07/15 CM - filed the CCN documents into the configuration library.
26/06/14 KB - Imp date set at 07/06/13 per P Plan.  Closedown date set at 24/06/16 when all approvals were received.  
18/07/13 KB - Imp due date changed from 12/04/13 to 31/08/13 per e</v>
          </cell>
          <cell r="BQ29" t="str">
            <v/>
          </cell>
          <cell r="BS29" t="str">
            <v/>
          </cell>
          <cell r="BU29" t="str">
            <v/>
          </cell>
          <cell r="BW29" t="str">
            <v/>
          </cell>
          <cell r="BX29" t="str">
            <v/>
          </cell>
          <cell r="BY29" t="str">
            <v/>
          </cell>
          <cell r="BZ29" t="str">
            <v/>
          </cell>
          <cell r="CA29" t="str">
            <v/>
          </cell>
          <cell r="CB29" t="str">
            <v/>
          </cell>
          <cell r="CC29" t="str">
            <v/>
          </cell>
          <cell r="CD29" t="str">
            <v/>
          </cell>
          <cell r="CE29" t="str">
            <v/>
          </cell>
          <cell r="CF29" t="str">
            <v/>
          </cell>
          <cell r="CG29" t="b">
            <v>0</v>
          </cell>
          <cell r="CH29" t="str">
            <v/>
          </cell>
          <cell r="CJ29" t="b">
            <v>0</v>
          </cell>
          <cell r="CK29" t="b">
            <v>0</v>
          </cell>
          <cell r="CL29" t="b">
            <v>0</v>
          </cell>
          <cell r="CM29" t="str">
            <v/>
          </cell>
          <cell r="CO29" t="str">
            <v/>
          </cell>
          <cell r="CP29" t="str">
            <v/>
          </cell>
          <cell r="CQ29" t="b">
            <v>0</v>
          </cell>
          <cell r="CR29" t="b">
            <v>0</v>
          </cell>
          <cell r="CS29" t="str">
            <v/>
          </cell>
          <cell r="CT29" t="str">
            <v/>
          </cell>
          <cell r="CU29" t="str">
            <v/>
          </cell>
          <cell r="CV29" t="str">
            <v/>
          </cell>
          <cell r="CW29" t="str">
            <v/>
          </cell>
          <cell r="CX29" t="b">
            <v>0</v>
          </cell>
          <cell r="CY29" t="b">
            <v>0</v>
          </cell>
          <cell r="CZ29" t="b">
            <v>0</v>
          </cell>
          <cell r="DA29" t="b">
            <v>0</v>
          </cell>
          <cell r="DB29" t="str">
            <v/>
          </cell>
          <cell r="DC29" t="str">
            <v/>
          </cell>
          <cell r="DD29" t="str">
            <v/>
          </cell>
          <cell r="DE29" t="b">
            <v>0</v>
          </cell>
          <cell r="DF29" t="b">
            <v>0</v>
          </cell>
        </row>
        <row r="30">
          <cell r="A30" t="str">
            <v>COR2411</v>
          </cell>
          <cell r="B30" t="str">
            <v>Code Repository Migration Code Configuration Tool</v>
          </cell>
          <cell r="C30" t="str">
            <v>Z1 - Change completed</v>
          </cell>
          <cell r="D30">
            <v>41858</v>
          </cell>
          <cell r="E30" t="str">
            <v>CO RCVD 20/09/2011,EQ PNDG 28/09/2011,EQ PROD 10/11/2011,EQ SENT 29/06/2012,BE PROD 11/12/2012,BE SENT 17/12/2012,SN PROD 08/01/2013,PD-IMPD 13/05/2013,PD-SENT 01/08/2014,PD-CLSD 07/08/2014</v>
          </cell>
          <cell r="F30" t="str">
            <v/>
          </cell>
          <cell r="G30" t="b">
            <v>0</v>
          </cell>
          <cell r="H30" t="str">
            <v/>
          </cell>
          <cell r="I30">
            <v>40806</v>
          </cell>
          <cell r="J30">
            <v>40857</v>
          </cell>
          <cell r="L30" t="b">
            <v>0</v>
          </cell>
          <cell r="M30" t="str">
            <v/>
          </cell>
          <cell r="N30" t="str">
            <v/>
          </cell>
          <cell r="O30" t="str">
            <v/>
          </cell>
          <cell r="P30" t="str">
            <v>Andrew Boyton</v>
          </cell>
          <cell r="Q30" t="str">
            <v>Workload Meeting 28/09/11</v>
          </cell>
          <cell r="R30" t="str">
            <v>Steve Adcock</v>
          </cell>
          <cell r="S30" t="str">
            <v>Jessica Harris</v>
          </cell>
          <cell r="T30" t="str">
            <v>CR (internal)</v>
          </cell>
          <cell r="U30" t="str">
            <v>COMPLETE</v>
          </cell>
          <cell r="V30" t="b">
            <v>0</v>
          </cell>
          <cell r="W30">
            <v>41858</v>
          </cell>
          <cell r="X30" t="str">
            <v/>
          </cell>
          <cell r="Y30">
            <v>40857</v>
          </cell>
          <cell r="Z30">
            <v>41089</v>
          </cell>
          <cell r="AA30">
            <v>41089</v>
          </cell>
          <cell r="AB30">
            <v>41089</v>
          </cell>
          <cell r="AD30" t="str">
            <v/>
          </cell>
          <cell r="AF30" t="str">
            <v>SENT</v>
          </cell>
          <cell r="AG30">
            <v>41089</v>
          </cell>
          <cell r="AK30">
            <v>41260</v>
          </cell>
          <cell r="AM30">
            <v>41260</v>
          </cell>
          <cell r="AN30" t="str">
            <v/>
          </cell>
          <cell r="AR30" t="str">
            <v/>
          </cell>
          <cell r="AS30" t="str">
            <v>SENT</v>
          </cell>
          <cell r="AT30">
            <v>41260</v>
          </cell>
          <cell r="AU30">
            <v>41260</v>
          </cell>
          <cell r="AZ30" t="str">
            <v/>
          </cell>
          <cell r="BB30" t="str">
            <v/>
          </cell>
          <cell r="BC30" t="str">
            <v>PROD</v>
          </cell>
          <cell r="BD30">
            <v>41282</v>
          </cell>
          <cell r="BE30" t="b">
            <v>0</v>
          </cell>
          <cell r="BF30">
            <v>7</v>
          </cell>
          <cell r="BH30">
            <v>41407</v>
          </cell>
          <cell r="BI30">
            <v>41407</v>
          </cell>
          <cell r="BJ30">
            <v>41686</v>
          </cell>
          <cell r="BK30">
            <v>41852</v>
          </cell>
          <cell r="BM30" t="str">
            <v>CLSD</v>
          </cell>
          <cell r="BN30">
            <v>41858</v>
          </cell>
          <cell r="BO30" t="str">
            <v>17/01/14 KB - Update providd by AE - PIS ended on 17/01/14, project in closedown.
23/01/13 KB - SNIR due date removed per e-mail from Jessica.   
08/01/13 KB - Business Case approved at XEC on 17/12/12, per e-mail from AE.
11/12/12 KB - Update received f</v>
          </cell>
          <cell r="BQ30" t="str">
            <v/>
          </cell>
          <cell r="BS30" t="str">
            <v/>
          </cell>
          <cell r="BU30" t="str">
            <v/>
          </cell>
          <cell r="BW30" t="str">
            <v/>
          </cell>
          <cell r="BX30" t="str">
            <v/>
          </cell>
          <cell r="BY30" t="str">
            <v/>
          </cell>
          <cell r="BZ30" t="str">
            <v/>
          </cell>
          <cell r="CA30" t="str">
            <v/>
          </cell>
          <cell r="CB30" t="str">
            <v/>
          </cell>
          <cell r="CC30" t="str">
            <v/>
          </cell>
          <cell r="CD30" t="str">
            <v/>
          </cell>
          <cell r="CE30" t="str">
            <v/>
          </cell>
          <cell r="CF30" t="str">
            <v/>
          </cell>
          <cell r="CG30" t="b">
            <v>0</v>
          </cell>
          <cell r="CH30" t="str">
            <v/>
          </cell>
          <cell r="CJ30" t="b">
            <v>0</v>
          </cell>
          <cell r="CK30" t="b">
            <v>0</v>
          </cell>
          <cell r="CL30" t="b">
            <v>0</v>
          </cell>
          <cell r="CM30" t="str">
            <v/>
          </cell>
          <cell r="CO30" t="str">
            <v/>
          </cell>
          <cell r="CP30" t="str">
            <v/>
          </cell>
          <cell r="CQ30" t="b">
            <v>0</v>
          </cell>
          <cell r="CR30" t="b">
            <v>0</v>
          </cell>
          <cell r="CS30" t="str">
            <v/>
          </cell>
          <cell r="CT30" t="str">
            <v/>
          </cell>
          <cell r="CU30" t="str">
            <v/>
          </cell>
          <cell r="CV30" t="str">
            <v/>
          </cell>
          <cell r="CW30" t="str">
            <v/>
          </cell>
          <cell r="CX30" t="b">
            <v>0</v>
          </cell>
          <cell r="CY30" t="b">
            <v>0</v>
          </cell>
          <cell r="CZ30" t="b">
            <v>0</v>
          </cell>
          <cell r="DA30" t="b">
            <v>0</v>
          </cell>
          <cell r="DB30" t="str">
            <v/>
          </cell>
          <cell r="DC30" t="str">
            <v/>
          </cell>
          <cell r="DD30" t="str">
            <v/>
          </cell>
          <cell r="DE30" t="b">
            <v>0</v>
          </cell>
          <cell r="DF30" t="b">
            <v>0</v>
          </cell>
        </row>
        <row r="31">
          <cell r="A31" t="str">
            <v>COR2417</v>
          </cell>
          <cell r="B31" t="str">
            <v>Voluntary Discontinuance Datafix</v>
          </cell>
          <cell r="C31" t="str">
            <v>Z1 - Change completed</v>
          </cell>
          <cell r="D31">
            <v>41015</v>
          </cell>
          <cell r="E31" t="str">
            <v xml:space="preserve">CO RCVD 26/09/2011,EQ PNDG 28/09/2011,EQ PROD 06/10/2011,EQ SENT 24/10/2011,BE RCVD 25/10/2011,BE PNDG 25/10/2011,BE PROD 25/10/2011,BE SENT 04/01/2012,CA RCVD 24/01/2012,SN PNDG 24/01/2012,SN PROD 24/01/2012,SN SENT 15/02/2012,PD PROD 15/02/2012,PD IMPD </v>
          </cell>
          <cell r="F31" t="str">
            <v>To utilise the existing termination and recall functionality in Gemini so that all NTS Entry Capacity holdings can be recalled from the Shipper wishing to Voluntary discontinue.</v>
          </cell>
          <cell r="G31" t="b">
            <v>0</v>
          </cell>
          <cell r="H31" t="str">
            <v/>
          </cell>
          <cell r="I31">
            <v>40812</v>
          </cell>
          <cell r="J31">
            <v>40826</v>
          </cell>
          <cell r="L31" t="b">
            <v>0</v>
          </cell>
          <cell r="M31" t="str">
            <v>TNO</v>
          </cell>
          <cell r="N31" t="str">
            <v/>
          </cell>
          <cell r="O31" t="str">
            <v>Sean McGoldrick</v>
          </cell>
          <cell r="P31" t="str">
            <v>Mark Lyndon</v>
          </cell>
          <cell r="Q31" t="str">
            <v>Workload Meeting 28/09/11</v>
          </cell>
          <cell r="R31" t="str">
            <v/>
          </cell>
          <cell r="S31" t="str">
            <v>Andy Simpson</v>
          </cell>
          <cell r="T31" t="str">
            <v>CO</v>
          </cell>
          <cell r="U31" t="str">
            <v>COMPLETE</v>
          </cell>
          <cell r="V31" t="b">
            <v>1</v>
          </cell>
          <cell r="X31" t="str">
            <v>Joanna Harze</v>
          </cell>
          <cell r="Y31">
            <v>40822</v>
          </cell>
          <cell r="Z31">
            <v>40840</v>
          </cell>
          <cell r="AA31">
            <v>40840</v>
          </cell>
          <cell r="AB31">
            <v>40840</v>
          </cell>
          <cell r="AC31">
            <v>0</v>
          </cell>
          <cell r="AD31" t="str">
            <v>1mth</v>
          </cell>
          <cell r="AE31">
            <v>40932</v>
          </cell>
          <cell r="AF31" t="str">
            <v>SENT</v>
          </cell>
          <cell r="AG31">
            <v>40840</v>
          </cell>
          <cell r="AH31">
            <v>40841</v>
          </cell>
          <cell r="AI31">
            <v>40855</v>
          </cell>
          <cell r="AJ31">
            <v>40855</v>
          </cell>
          <cell r="AK31">
            <v>40921</v>
          </cell>
          <cell r="AL31">
            <v>40921</v>
          </cell>
          <cell r="AM31">
            <v>40912</v>
          </cell>
          <cell r="AN31" t="str">
            <v>Pre Sanction Review Meeting 20/12/11</v>
          </cell>
          <cell r="AO31">
            <v>41003</v>
          </cell>
          <cell r="AP31">
            <v>3928</v>
          </cell>
          <cell r="AR31" t="str">
            <v/>
          </cell>
          <cell r="AS31" t="str">
            <v>SENT</v>
          </cell>
          <cell r="AT31">
            <v>40912</v>
          </cell>
          <cell r="AU31">
            <v>40932</v>
          </cell>
          <cell r="AV31">
            <v>40946</v>
          </cell>
          <cell r="AW31">
            <v>40946</v>
          </cell>
          <cell r="AX31">
            <v>40954</v>
          </cell>
          <cell r="AY31">
            <v>40954</v>
          </cell>
          <cell r="AZ31" t="str">
            <v/>
          </cell>
          <cell r="BA31">
            <v>40954</v>
          </cell>
          <cell r="BB31" t="str">
            <v/>
          </cell>
          <cell r="BC31" t="str">
            <v>SENT</v>
          </cell>
          <cell r="BD31">
            <v>40954</v>
          </cell>
          <cell r="BE31" t="b">
            <v>0</v>
          </cell>
          <cell r="BF31">
            <v>5</v>
          </cell>
          <cell r="BH31">
            <v>40984</v>
          </cell>
          <cell r="BI31">
            <v>40984</v>
          </cell>
          <cell r="BJ31">
            <v>41005</v>
          </cell>
          <cell r="BK31">
            <v>41003</v>
          </cell>
          <cell r="BL31">
            <v>41033</v>
          </cell>
          <cell r="BM31" t="str">
            <v>CLSD</v>
          </cell>
          <cell r="BN31">
            <v>41015</v>
          </cell>
          <cell r="BO31" t="str">
            <v>21/03/12 AK - Email rec'd from Andy Simpson confirming that implementation was completed on 16/03/12 &amp; CCN date to be set as 06/04/12.
07/02/12 AK - Matt Rider advised that the SN would be delivered by 15/02/12.
30/01/12 AK - Email rec'd from Hannah Reddy</v>
          </cell>
          <cell r="BQ31" t="str">
            <v/>
          </cell>
          <cell r="BS31" t="str">
            <v/>
          </cell>
          <cell r="BU31" t="str">
            <v/>
          </cell>
          <cell r="BW31" t="str">
            <v/>
          </cell>
          <cell r="BX31" t="str">
            <v/>
          </cell>
          <cell r="BY31" t="str">
            <v/>
          </cell>
          <cell r="BZ31" t="str">
            <v/>
          </cell>
          <cell r="CA31" t="str">
            <v/>
          </cell>
          <cell r="CB31" t="str">
            <v/>
          </cell>
          <cell r="CC31" t="str">
            <v/>
          </cell>
          <cell r="CD31" t="str">
            <v/>
          </cell>
          <cell r="CE31" t="str">
            <v/>
          </cell>
          <cell r="CF31" t="str">
            <v/>
          </cell>
          <cell r="CG31" t="b">
            <v>0</v>
          </cell>
          <cell r="CH31" t="str">
            <v/>
          </cell>
          <cell r="CJ31" t="b">
            <v>0</v>
          </cell>
          <cell r="CK31" t="b">
            <v>0</v>
          </cell>
          <cell r="CL31" t="b">
            <v>0</v>
          </cell>
          <cell r="CM31" t="str">
            <v/>
          </cell>
          <cell r="CO31" t="str">
            <v/>
          </cell>
          <cell r="CP31" t="str">
            <v/>
          </cell>
          <cell r="CQ31" t="b">
            <v>0</v>
          </cell>
          <cell r="CR31" t="b">
            <v>0</v>
          </cell>
          <cell r="CS31" t="str">
            <v/>
          </cell>
          <cell r="CT31" t="str">
            <v/>
          </cell>
          <cell r="CU31" t="str">
            <v/>
          </cell>
          <cell r="CV31" t="str">
            <v/>
          </cell>
          <cell r="CW31" t="str">
            <v/>
          </cell>
          <cell r="CX31" t="b">
            <v>0</v>
          </cell>
          <cell r="CY31" t="b">
            <v>0</v>
          </cell>
          <cell r="CZ31" t="b">
            <v>0</v>
          </cell>
          <cell r="DA31" t="b">
            <v>0</v>
          </cell>
          <cell r="DB31" t="str">
            <v/>
          </cell>
          <cell r="DC31" t="str">
            <v/>
          </cell>
          <cell r="DD31" t="str">
            <v/>
          </cell>
          <cell r="DE31" t="b">
            <v>0</v>
          </cell>
          <cell r="DF31" t="b">
            <v>0</v>
          </cell>
        </row>
        <row r="32">
          <cell r="A32" t="str">
            <v>COR2446</v>
          </cell>
          <cell r="B32" t="str">
            <v>Confirmation Tool</v>
          </cell>
          <cell r="C32" t="str">
            <v>Z1 - Change completed</v>
          </cell>
          <cell r="D32">
            <v>41831</v>
          </cell>
          <cell r="E32" t="str">
            <v>CO-RCVD 13/07/2012
EQ-PROD 26/07/2012
EQ-SENT 03/08/2012
BE-RCVD 09/08/2012
BE-PROD 06/08/2012
BE-SENT 12/02/2013
SN-PNDG 08/03/2013
SN-PROD 08/03/2013
SN-SENT 21/03/2013
PD PROD 21/03/2013
PD-IMPD 02/11/2013
PD-SENT 04/07/2014
PD-CLSD 11/07/2014</v>
          </cell>
          <cell r="F32" t="str">
            <v>Modification Proposal 0424, single MPRN supply points (&amp; to a lesser extent Exit Zone Corrections)</v>
          </cell>
          <cell r="G32" t="b">
            <v>0</v>
          </cell>
          <cell r="H32" t="str">
            <v/>
          </cell>
          <cell r="I32">
            <v>41103</v>
          </cell>
          <cell r="J32">
            <v>41117</v>
          </cell>
          <cell r="L32" t="b">
            <v>0</v>
          </cell>
          <cell r="M32" t="str">
            <v>ALL</v>
          </cell>
          <cell r="N32" t="str">
            <v/>
          </cell>
          <cell r="O32" t="str">
            <v>Alan Raper</v>
          </cell>
          <cell r="P32" t="str">
            <v>Alan Raper</v>
          </cell>
          <cell r="Q32" t="str">
            <v>Workload Meeting 18/07/12</v>
          </cell>
          <cell r="R32" t="str">
            <v>Dave Ackers</v>
          </cell>
          <cell r="S32" t="str">
            <v>Lorraine Cave</v>
          </cell>
          <cell r="T32" t="str">
            <v>CO</v>
          </cell>
          <cell r="U32" t="str">
            <v>COMPLETE</v>
          </cell>
          <cell r="V32" t="b">
            <v>1</v>
          </cell>
          <cell r="W32">
            <v>41831</v>
          </cell>
          <cell r="X32" t="str">
            <v>Darran Dredge</v>
          </cell>
          <cell r="Y32">
            <v>41116</v>
          </cell>
          <cell r="Z32">
            <v>41127</v>
          </cell>
          <cell r="AA32">
            <v>41127</v>
          </cell>
          <cell r="AB32">
            <v>41124</v>
          </cell>
          <cell r="AD32" t="str">
            <v/>
          </cell>
          <cell r="AE32">
            <v>41201</v>
          </cell>
          <cell r="AF32" t="str">
            <v>SENT</v>
          </cell>
          <cell r="AG32">
            <v>41124</v>
          </cell>
          <cell r="AH32">
            <v>41127</v>
          </cell>
          <cell r="AI32">
            <v>41141</v>
          </cell>
          <cell r="AJ32">
            <v>41135</v>
          </cell>
          <cell r="AK32">
            <v>41333</v>
          </cell>
          <cell r="AM32">
            <v>41317</v>
          </cell>
          <cell r="AN32" t="str">
            <v>Pre Sanction Review Meeting 05/02/13</v>
          </cell>
          <cell r="AP32">
            <v>392104</v>
          </cell>
          <cell r="AR32" t="str">
            <v/>
          </cell>
          <cell r="AS32" t="str">
            <v>SENT</v>
          </cell>
          <cell r="AT32">
            <v>41317</v>
          </cell>
          <cell r="AU32">
            <v>41341</v>
          </cell>
          <cell r="AV32">
            <v>41355</v>
          </cell>
          <cell r="AW32">
            <v>41354</v>
          </cell>
          <cell r="AX32">
            <v>41372</v>
          </cell>
          <cell r="AZ32" t="str">
            <v/>
          </cell>
          <cell r="BA32">
            <v>41354</v>
          </cell>
          <cell r="BB32" t="str">
            <v/>
          </cell>
          <cell r="BC32" t="str">
            <v>SENT</v>
          </cell>
          <cell r="BD32">
            <v>41354</v>
          </cell>
          <cell r="BE32" t="b">
            <v>0</v>
          </cell>
          <cell r="BF32">
            <v>3</v>
          </cell>
          <cell r="BG32">
            <v>41330</v>
          </cell>
          <cell r="BH32">
            <v>41580</v>
          </cell>
          <cell r="BI32">
            <v>41580</v>
          </cell>
          <cell r="BK32">
            <v>41824</v>
          </cell>
          <cell r="BL32">
            <v>41852</v>
          </cell>
          <cell r="BM32" t="str">
            <v>CLSD</v>
          </cell>
          <cell r="BN32">
            <v>41831</v>
          </cell>
          <cell r="BO32" t="str">
            <v>09/06/14 KB - Business Case going to XEC on 10/06 for re-approval (as below P20). Once approved, a CCN will be produced.  Business Case approved at Pre Sanction on 04/06/14.  
21/03/2013 AT - SN Sent
08/03/2013 AT - CA Received
18/01/13  KB - BER due d</v>
          </cell>
          <cell r="BQ32" t="str">
            <v/>
          </cell>
          <cell r="BS32" t="str">
            <v/>
          </cell>
          <cell r="BU32" t="str">
            <v/>
          </cell>
          <cell r="BW32" t="str">
            <v/>
          </cell>
          <cell r="BX32" t="str">
            <v/>
          </cell>
          <cell r="BY32" t="str">
            <v/>
          </cell>
          <cell r="BZ32" t="str">
            <v/>
          </cell>
          <cell r="CA32" t="str">
            <v/>
          </cell>
          <cell r="CB32" t="str">
            <v/>
          </cell>
          <cell r="CC32" t="str">
            <v/>
          </cell>
          <cell r="CD32" t="str">
            <v/>
          </cell>
          <cell r="CE32" t="str">
            <v/>
          </cell>
          <cell r="CF32" t="str">
            <v/>
          </cell>
          <cell r="CG32" t="b">
            <v>0</v>
          </cell>
          <cell r="CH32" t="str">
            <v/>
          </cell>
          <cell r="CJ32" t="b">
            <v>0</v>
          </cell>
          <cell r="CK32" t="b">
            <v>0</v>
          </cell>
          <cell r="CL32" t="b">
            <v>0</v>
          </cell>
          <cell r="CM32" t="str">
            <v/>
          </cell>
          <cell r="CO32" t="str">
            <v/>
          </cell>
          <cell r="CP32" t="str">
            <v/>
          </cell>
          <cell r="CQ32" t="b">
            <v>0</v>
          </cell>
          <cell r="CR32" t="b">
            <v>0</v>
          </cell>
          <cell r="CS32" t="str">
            <v/>
          </cell>
          <cell r="CT32" t="str">
            <v/>
          </cell>
          <cell r="CU32" t="str">
            <v/>
          </cell>
          <cell r="CV32" t="str">
            <v/>
          </cell>
          <cell r="CW32" t="str">
            <v/>
          </cell>
          <cell r="CX32" t="b">
            <v>0</v>
          </cell>
          <cell r="CY32" t="b">
            <v>0</v>
          </cell>
          <cell r="CZ32" t="b">
            <v>0</v>
          </cell>
          <cell r="DA32" t="b">
            <v>0</v>
          </cell>
          <cell r="DB32" t="str">
            <v/>
          </cell>
          <cell r="DC32" t="str">
            <v/>
          </cell>
          <cell r="DD32" t="str">
            <v/>
          </cell>
          <cell r="DE32" t="b">
            <v>0</v>
          </cell>
          <cell r="DF32" t="b">
            <v>0</v>
          </cell>
        </row>
        <row r="33">
          <cell r="A33" t="str">
            <v>4438</v>
          </cell>
          <cell r="B33" t="str">
            <v>Contact Titles – Nullified data – functional change</v>
          </cell>
          <cell r="C33" t="str">
            <v>Z2 - Change cancelled</v>
          </cell>
          <cell r="D33">
            <v>43139</v>
          </cell>
          <cell r="E33" t="str">
            <v>CO-RCVD - 30/10/2017
Moved from CO RCVD to 98. Xoserve propose change not required 
13/11/2017
2.2. Awaiting ME/BICC HLE Quote
12. CCR/Closedown document in progress
99. Change Cancelled - 08/02/18</v>
          </cell>
          <cell r="F33" t="str">
            <v/>
          </cell>
          <cell r="G33" t="b">
            <v>0</v>
          </cell>
          <cell r="H33" t="str">
            <v/>
          </cell>
          <cell r="I33">
            <v>42570</v>
          </cell>
          <cell r="K33">
            <v>43189</v>
          </cell>
          <cell r="L33" t="b">
            <v>0</v>
          </cell>
          <cell r="M33" t="str">
            <v/>
          </cell>
          <cell r="N33" t="str">
            <v/>
          </cell>
          <cell r="O33" t="str">
            <v/>
          </cell>
          <cell r="P33" t="str">
            <v>Tahera Choudhury</v>
          </cell>
          <cell r="Q33" t="str">
            <v/>
          </cell>
          <cell r="R33" t="str">
            <v/>
          </cell>
          <cell r="S33" t="str">
            <v>Donna Johnson</v>
          </cell>
          <cell r="T33" t="str">
            <v>CR (Internal)</v>
          </cell>
          <cell r="U33" t="str">
            <v>CLOSED</v>
          </cell>
          <cell r="V33" t="b">
            <v>0</v>
          </cell>
          <cell r="X33" t="str">
            <v/>
          </cell>
          <cell r="AD33" t="str">
            <v/>
          </cell>
          <cell r="AF33" t="str">
            <v/>
          </cell>
          <cell r="AN33" t="str">
            <v/>
          </cell>
          <cell r="AR33" t="str">
            <v/>
          </cell>
          <cell r="AS33" t="str">
            <v/>
          </cell>
          <cell r="AZ33" t="str">
            <v/>
          </cell>
          <cell r="BB33" t="str">
            <v/>
          </cell>
          <cell r="BC33" t="str">
            <v/>
          </cell>
          <cell r="BE33" t="b">
            <v>0</v>
          </cell>
          <cell r="BM33" t="str">
            <v/>
          </cell>
          <cell r="BO33" t="str">
            <v>08/02/18 - Julie B - Change no longer required as per ChMC Feb 18
06/02/2018 AC- Deb updates- Going on hold. Tahera is challenging with the customer if change is actually needed. 
05/02/2018 DC I recevied an email from Tahera to says she need to get con</v>
          </cell>
          <cell r="BQ33" t="str">
            <v/>
          </cell>
          <cell r="BS33" t="str">
            <v/>
          </cell>
          <cell r="BU33" t="str">
            <v/>
          </cell>
          <cell r="BW33" t="str">
            <v/>
          </cell>
          <cell r="BX33" t="str">
            <v/>
          </cell>
          <cell r="BY33" t="str">
            <v>99</v>
          </cell>
          <cell r="BZ33" t="str">
            <v>UKLP IADBI233</v>
          </cell>
          <cell r="CA33" t="str">
            <v>R &amp; N</v>
          </cell>
          <cell r="CB33" t="str">
            <v>XO3625</v>
          </cell>
          <cell r="CC33" t="str">
            <v>ME</v>
          </cell>
          <cell r="CD33" t="str">
            <v>ISU</v>
          </cell>
          <cell r="CE33" t="str">
            <v>SPA</v>
          </cell>
          <cell r="CF33" t="str">
            <v>31-100days</v>
          </cell>
          <cell r="CG33" t="b">
            <v>0</v>
          </cell>
          <cell r="CH33" t="str">
            <v/>
          </cell>
          <cell r="CJ33" t="b">
            <v>0</v>
          </cell>
          <cell r="CK33" t="b">
            <v>0</v>
          </cell>
          <cell r="CL33" t="b">
            <v>0</v>
          </cell>
          <cell r="CM33" t="str">
            <v/>
          </cell>
          <cell r="CO33" t="str">
            <v/>
          </cell>
          <cell r="CP33" t="str">
            <v/>
          </cell>
          <cell r="CQ33" t="b">
            <v>0</v>
          </cell>
          <cell r="CR33" t="b">
            <v>0</v>
          </cell>
          <cell r="CS33" t="str">
            <v>Customer</v>
          </cell>
          <cell r="CT33" t="str">
            <v/>
          </cell>
          <cell r="CU33" t="str">
            <v/>
          </cell>
          <cell r="CV33" t="str">
            <v>ChMC endorsed Change Proposal</v>
          </cell>
          <cell r="CW33" t="str">
            <v>One Market Group</v>
          </cell>
          <cell r="CX33" t="b">
            <v>1</v>
          </cell>
          <cell r="CY33" t="b">
            <v>0</v>
          </cell>
          <cell r="CZ33" t="b">
            <v>0</v>
          </cell>
          <cell r="DA33" t="b">
            <v>0</v>
          </cell>
          <cell r="DB33" t="str">
            <v>Service Area 1: Manage Supply Point Registration</v>
          </cell>
          <cell r="DC33" t="str">
            <v>One</v>
          </cell>
          <cell r="DD33" t="str">
            <v>Low</v>
          </cell>
          <cell r="DE33" t="b">
            <v>0</v>
          </cell>
          <cell r="DF33" t="b">
            <v>0</v>
          </cell>
        </row>
        <row r="34">
          <cell r="A34" t="str">
            <v>4439</v>
          </cell>
          <cell r="B34" t="str">
            <v>GDE Cashout – Daily Curtailment Volume (DCV) for Daily Metered sites</v>
          </cell>
          <cell r="C34" t="str">
            <v>Z2 - Change cancelled</v>
          </cell>
          <cell r="D34">
            <v>43280</v>
          </cell>
          <cell r="E34" t="str">
            <v>CO-RCVD 30/10/2017
Moved from CO-RCVD to 98. Xoserve propose change not required 08/11/17
Z2 - Change cancelled</v>
          </cell>
          <cell r="F34" t="str">
            <v/>
          </cell>
          <cell r="G34" t="b">
            <v>0</v>
          </cell>
          <cell r="H34" t="str">
            <v/>
          </cell>
          <cell r="I34">
            <v>42586</v>
          </cell>
          <cell r="K34">
            <v>36558</v>
          </cell>
          <cell r="L34" t="b">
            <v>0</v>
          </cell>
          <cell r="M34" t="str">
            <v/>
          </cell>
          <cell r="N34" t="str">
            <v/>
          </cell>
          <cell r="O34" t="str">
            <v/>
          </cell>
          <cell r="P34" t="str">
            <v>Lorraine Cave</v>
          </cell>
          <cell r="Q34" t="str">
            <v/>
          </cell>
          <cell r="R34" t="str">
            <v/>
          </cell>
          <cell r="S34" t="str">
            <v>Padmini Duvvuri</v>
          </cell>
          <cell r="T34" t="str">
            <v>CR (Internal)</v>
          </cell>
          <cell r="U34" t="str">
            <v>CLOSED</v>
          </cell>
          <cell r="V34" t="b">
            <v>0</v>
          </cell>
          <cell r="W34">
            <v>43280</v>
          </cell>
          <cell r="X34" t="str">
            <v/>
          </cell>
          <cell r="AD34" t="str">
            <v/>
          </cell>
          <cell r="AF34" t="str">
            <v/>
          </cell>
          <cell r="AN34" t="str">
            <v/>
          </cell>
          <cell r="AR34" t="str">
            <v/>
          </cell>
          <cell r="AS34" t="str">
            <v/>
          </cell>
          <cell r="AZ34" t="str">
            <v/>
          </cell>
          <cell r="BB34" t="str">
            <v/>
          </cell>
          <cell r="BC34" t="str">
            <v/>
          </cell>
          <cell r="BE34" t="b">
            <v>0</v>
          </cell>
          <cell r="BM34" t="str">
            <v/>
          </cell>
          <cell r="BO34" t="str">
            <v>29/06/2018 DC Emma Smith has had confirmation from Richard Pomroy this this change can now be closed.
20/06/2018 DC Emma has contacted Richard Pomroy and requested this change be closed, she will let me know once he has replied.
12/02/018 DC Email from Em</v>
          </cell>
          <cell r="BQ34" t="str">
            <v/>
          </cell>
          <cell r="BS34" t="str">
            <v/>
          </cell>
          <cell r="BU34" t="str">
            <v/>
          </cell>
          <cell r="BW34" t="str">
            <v/>
          </cell>
          <cell r="BX34" t="str">
            <v/>
          </cell>
          <cell r="BY34" t="str">
            <v>99</v>
          </cell>
          <cell r="BZ34" t="str">
            <v>UKLP IADBI244</v>
          </cell>
          <cell r="CA34" t="str">
            <v>R &amp; N</v>
          </cell>
          <cell r="CB34" t="str">
            <v/>
          </cell>
          <cell r="CC34" t="str">
            <v>Third Party SI / Service Provider</v>
          </cell>
          <cell r="CD34" t="str">
            <v>Gemini</v>
          </cell>
          <cell r="CE34" t="str">
            <v>Other</v>
          </cell>
          <cell r="CF34" t="str">
            <v>31-100days</v>
          </cell>
          <cell r="CG34" t="b">
            <v>0</v>
          </cell>
          <cell r="CH34" t="str">
            <v/>
          </cell>
          <cell r="CJ34" t="b">
            <v>0</v>
          </cell>
          <cell r="CK34" t="b">
            <v>0</v>
          </cell>
          <cell r="CL34" t="b">
            <v>0</v>
          </cell>
          <cell r="CM34" t="str">
            <v/>
          </cell>
          <cell r="CO34" t="str">
            <v/>
          </cell>
          <cell r="CP34" t="str">
            <v/>
          </cell>
          <cell r="CQ34" t="b">
            <v>0</v>
          </cell>
          <cell r="CR34" t="b">
            <v>0</v>
          </cell>
          <cell r="CS34" t="str">
            <v/>
          </cell>
          <cell r="CT34" t="str">
            <v/>
          </cell>
          <cell r="CU34" t="str">
            <v/>
          </cell>
          <cell r="CV34" t="str">
            <v>Xoserve Internal CR (business improvement initiative)</v>
          </cell>
          <cell r="CW34" t="str">
            <v>Xoserve Only</v>
          </cell>
          <cell r="CX34" t="b">
            <v>0</v>
          </cell>
          <cell r="CY34" t="b">
            <v>0</v>
          </cell>
          <cell r="CZ34" t="b">
            <v>0</v>
          </cell>
          <cell r="DA34" t="b">
            <v>0</v>
          </cell>
          <cell r="DB34" t="str">
            <v>Service Area 23: Internal</v>
          </cell>
          <cell r="DC34" t="str">
            <v>None (Xoserve internal initiative)</v>
          </cell>
          <cell r="DD34" t="str">
            <v>Medium</v>
          </cell>
          <cell r="DE34" t="b">
            <v>0</v>
          </cell>
          <cell r="DF34" t="b">
            <v>0</v>
          </cell>
        </row>
        <row r="35">
          <cell r="A35" t="str">
            <v>4520</v>
          </cell>
          <cell r="B35" t="str">
            <v>UIG Monthly Reporting</v>
          </cell>
          <cell r="C35" t="str">
            <v>Z1 - Change completed</v>
          </cell>
          <cell r="D35">
            <v>43123</v>
          </cell>
          <cell r="E35" t="str">
            <v>CO-RCVD - 30/10/2017
CO-RCVD changed to 11. Change In Delivery 09/11/17
11. Change In Delivery
12. CCR/Closedown document in progress</v>
          </cell>
          <cell r="F35" t="str">
            <v>There is a requirement to produce a report which provides details of Post Nexus Reconciliation for all Class Types split by the original billing month to which the reconciliation relates by LDZ and Product Class. Associated Financial Values will also be p</v>
          </cell>
          <cell r="G35" t="b">
            <v>0</v>
          </cell>
          <cell r="H35" t="str">
            <v/>
          </cell>
          <cell r="I35">
            <v>43038</v>
          </cell>
          <cell r="K35">
            <v>43069</v>
          </cell>
          <cell r="L35" t="b">
            <v>0</v>
          </cell>
          <cell r="M35" t="str">
            <v/>
          </cell>
          <cell r="N35" t="str">
            <v/>
          </cell>
          <cell r="O35" t="str">
            <v/>
          </cell>
          <cell r="P35" t="str">
            <v>Linda Whitcroft</v>
          </cell>
          <cell r="Q35" t="str">
            <v>ICAF 1/11/2017</v>
          </cell>
          <cell r="R35" t="str">
            <v>Andy Miller</v>
          </cell>
          <cell r="S35" t="str">
            <v>Jo Duncan</v>
          </cell>
          <cell r="T35" t="str">
            <v>CR (Internal)</v>
          </cell>
          <cell r="U35" t="str">
            <v>COMPLETE</v>
          </cell>
          <cell r="V35" t="b">
            <v>0</v>
          </cell>
          <cell r="X35" t="str">
            <v/>
          </cell>
          <cell r="AD35" t="str">
            <v/>
          </cell>
          <cell r="AF35" t="str">
            <v/>
          </cell>
          <cell r="AN35" t="str">
            <v/>
          </cell>
          <cell r="AR35" t="str">
            <v/>
          </cell>
          <cell r="AS35" t="str">
            <v/>
          </cell>
          <cell r="AZ35" t="str">
            <v/>
          </cell>
          <cell r="BB35" t="str">
            <v/>
          </cell>
          <cell r="BC35" t="str">
            <v/>
          </cell>
          <cell r="BE35" t="b">
            <v>0</v>
          </cell>
          <cell r="BH35">
            <v>43119</v>
          </cell>
          <cell r="BI35">
            <v>43119</v>
          </cell>
          <cell r="BM35" t="str">
            <v/>
          </cell>
          <cell r="BO35" t="str">
            <v xml:space="preserve">23/03/2018: AH Email confirmation received change completed successfully
20/2/18 DC Discussion today with Becky and Julie this change cannot be closed untill all governance paperwork has been completed.
02/02/18 DC Email from Harfan Ahmed to confirm this </v>
          </cell>
          <cell r="BQ35" t="str">
            <v/>
          </cell>
          <cell r="BS35" t="str">
            <v/>
          </cell>
          <cell r="BU35" t="str">
            <v/>
          </cell>
          <cell r="BW35" t="str">
            <v/>
          </cell>
          <cell r="BX35" t="str">
            <v/>
          </cell>
          <cell r="BY35" t="str">
            <v/>
          </cell>
          <cell r="BZ35" t="str">
            <v/>
          </cell>
          <cell r="CA35" t="str">
            <v>Data Office</v>
          </cell>
          <cell r="CB35" t="str">
            <v>XOS3583</v>
          </cell>
          <cell r="CC35" t="str">
            <v>Project Delivery</v>
          </cell>
          <cell r="CD35" t="str">
            <v>BW</v>
          </cell>
          <cell r="CE35" t="str">
            <v>Other</v>
          </cell>
          <cell r="CF35" t="str">
            <v>0-30 days</v>
          </cell>
          <cell r="CG35" t="b">
            <v>0</v>
          </cell>
          <cell r="CH35" t="str">
            <v/>
          </cell>
          <cell r="CJ35" t="b">
            <v>0</v>
          </cell>
          <cell r="CK35" t="b">
            <v>0</v>
          </cell>
          <cell r="CL35" t="b">
            <v>0</v>
          </cell>
          <cell r="CM35" t="str">
            <v/>
          </cell>
          <cell r="CO35" t="str">
            <v/>
          </cell>
          <cell r="CP35" t="str">
            <v/>
          </cell>
          <cell r="CQ35" t="b">
            <v>0</v>
          </cell>
          <cell r="CR35" t="b">
            <v>0</v>
          </cell>
          <cell r="CS35" t="str">
            <v>Customer</v>
          </cell>
          <cell r="CT35" t="str">
            <v/>
          </cell>
          <cell r="CU35" t="str">
            <v/>
          </cell>
          <cell r="CV35" t="str">
            <v>Xoserve Internal CR (business improvement initiative)</v>
          </cell>
          <cell r="CW35" t="str">
            <v>Xoserve Only</v>
          </cell>
          <cell r="CX35" t="b">
            <v>0</v>
          </cell>
          <cell r="CY35" t="b">
            <v>0</v>
          </cell>
          <cell r="CZ35" t="b">
            <v>0</v>
          </cell>
          <cell r="DA35" t="b">
            <v>0</v>
          </cell>
          <cell r="DB35" t="str">
            <v>Service Area 23: Internal</v>
          </cell>
          <cell r="DC35" t="str">
            <v>None (Xoserve internal initiative)</v>
          </cell>
          <cell r="DD35" t="str">
            <v>Low</v>
          </cell>
          <cell r="DE35" t="b">
            <v>0</v>
          </cell>
          <cell r="DF35" t="b">
            <v>0</v>
          </cell>
        </row>
        <row r="36">
          <cell r="A36" t="str">
            <v>4719</v>
          </cell>
          <cell r="B36" t="str">
            <v>Adding AQ reporting to the PARR Schedule reporting suite
Modification 0657S.</v>
          </cell>
          <cell r="C36" t="str">
            <v>Y1 - ROM in progress</v>
          </cell>
          <cell r="D36">
            <v>43304</v>
          </cell>
          <cell r="E36" t="str">
            <v>Y1 - ROM in progress</v>
          </cell>
          <cell r="F36" t="str">
            <v/>
          </cell>
          <cell r="G36" t="b">
            <v>0</v>
          </cell>
          <cell r="H36" t="str">
            <v xml:space="preserve"> 0657S</v>
          </cell>
          <cell r="I36">
            <v>43304</v>
          </cell>
          <cell r="K36">
            <v>43315</v>
          </cell>
          <cell r="L36" t="b">
            <v>0</v>
          </cell>
          <cell r="M36" t="str">
            <v/>
          </cell>
          <cell r="N36" t="str">
            <v/>
          </cell>
          <cell r="O36" t="str">
            <v/>
          </cell>
          <cell r="P36" t="str">
            <v>Joint Office</v>
          </cell>
          <cell r="Q36" t="str">
            <v/>
          </cell>
          <cell r="R36" t="str">
            <v>John Welch Npower</v>
          </cell>
          <cell r="S36" t="str">
            <v>Rebecca Roden</v>
          </cell>
          <cell r="T36" t="str">
            <v>ROM</v>
          </cell>
          <cell r="U36" t="str">
            <v>LIVE</v>
          </cell>
          <cell r="V36" t="b">
            <v>0</v>
          </cell>
          <cell r="X36" t="str">
            <v/>
          </cell>
          <cell r="AD36" t="str">
            <v/>
          </cell>
          <cell r="AF36" t="str">
            <v/>
          </cell>
          <cell r="AN36" t="str">
            <v/>
          </cell>
          <cell r="AR36" t="str">
            <v/>
          </cell>
          <cell r="AS36" t="str">
            <v/>
          </cell>
          <cell r="AZ36" t="str">
            <v/>
          </cell>
          <cell r="BB36" t="str">
            <v/>
          </cell>
          <cell r="BC36" t="str">
            <v/>
          </cell>
          <cell r="BE36" t="b">
            <v>0</v>
          </cell>
          <cell r="BH36">
            <v>43315</v>
          </cell>
          <cell r="BM36" t="str">
            <v/>
          </cell>
          <cell r="BO36" t="str">
            <v>23/08/2018 DC  ROM request received today, sent to the data platform to complete.  The 10 day SLA is due 3rd August.</v>
          </cell>
          <cell r="BQ36" t="str">
            <v/>
          </cell>
          <cell r="BS36" t="str">
            <v/>
          </cell>
          <cell r="BU36" t="str">
            <v/>
          </cell>
          <cell r="BW36" t="str">
            <v/>
          </cell>
          <cell r="BX36" t="str">
            <v/>
          </cell>
          <cell r="BY36" t="str">
            <v/>
          </cell>
          <cell r="BZ36" t="str">
            <v/>
          </cell>
          <cell r="CA36" t="str">
            <v>Data Office</v>
          </cell>
          <cell r="CB36" t="str">
            <v/>
          </cell>
          <cell r="CC36" t="str">
            <v>Xoserve Resource</v>
          </cell>
          <cell r="CD36" t="str">
            <v/>
          </cell>
          <cell r="CE36" t="str">
            <v/>
          </cell>
          <cell r="CF36" t="str">
            <v/>
          </cell>
          <cell r="CG36" t="b">
            <v>0</v>
          </cell>
          <cell r="CH36" t="str">
            <v/>
          </cell>
          <cell r="CJ36" t="b">
            <v>0</v>
          </cell>
          <cell r="CK36" t="b">
            <v>0</v>
          </cell>
          <cell r="CL36" t="b">
            <v>0</v>
          </cell>
          <cell r="CM36" t="str">
            <v/>
          </cell>
          <cell r="CO36" t="str">
            <v/>
          </cell>
          <cell r="CP36" t="str">
            <v/>
          </cell>
          <cell r="CQ36" t="b">
            <v>0</v>
          </cell>
          <cell r="CR36" t="b">
            <v>0</v>
          </cell>
          <cell r="CS36" t="str">
            <v/>
          </cell>
          <cell r="CT36" t="str">
            <v/>
          </cell>
          <cell r="CU36" t="str">
            <v/>
          </cell>
          <cell r="CV36" t="str">
            <v/>
          </cell>
          <cell r="CW36" t="str">
            <v/>
          </cell>
          <cell r="CX36" t="b">
            <v>0</v>
          </cell>
          <cell r="CY36" t="b">
            <v>0</v>
          </cell>
          <cell r="CZ36" t="b">
            <v>0</v>
          </cell>
          <cell r="DA36" t="b">
            <v>0</v>
          </cell>
          <cell r="DB36" t="str">
            <v/>
          </cell>
          <cell r="DC36" t="str">
            <v/>
          </cell>
          <cell r="DD36" t="str">
            <v/>
          </cell>
          <cell r="DE36" t="b">
            <v>0</v>
          </cell>
          <cell r="DF36" t="b">
            <v>0</v>
          </cell>
        </row>
        <row r="37">
          <cell r="A37" t="str">
            <v>4720</v>
          </cell>
          <cell r="B37" t="str">
            <v>Mandating the provision of NDM sample data</v>
          </cell>
          <cell r="C37" t="str">
            <v>Y1 - ROM in progress</v>
          </cell>
          <cell r="D37">
            <v>43294</v>
          </cell>
          <cell r="E37" t="str">
            <v>Y1 - ROM in progress</v>
          </cell>
          <cell r="F37" t="str">
            <v/>
          </cell>
          <cell r="G37" t="b">
            <v>0</v>
          </cell>
          <cell r="H37" t="str">
            <v/>
          </cell>
          <cell r="K37">
            <v>43308</v>
          </cell>
          <cell r="L37" t="b">
            <v>0</v>
          </cell>
          <cell r="M37" t="str">
            <v/>
          </cell>
          <cell r="N37" t="str">
            <v/>
          </cell>
          <cell r="O37" t="str">
            <v/>
          </cell>
          <cell r="P37" t="str">
            <v>Kirsty Dudley</v>
          </cell>
          <cell r="Q37" t="str">
            <v/>
          </cell>
          <cell r="R37" t="str">
            <v>Kirsty Dudley</v>
          </cell>
          <cell r="S37" t="str">
            <v>Rebecca Roden</v>
          </cell>
          <cell r="T37" t="str">
            <v>ROM</v>
          </cell>
          <cell r="U37" t="str">
            <v>LIVE</v>
          </cell>
          <cell r="V37" t="b">
            <v>0</v>
          </cell>
          <cell r="X37" t="str">
            <v/>
          </cell>
          <cell r="AD37" t="str">
            <v/>
          </cell>
          <cell r="AF37" t="str">
            <v/>
          </cell>
          <cell r="AN37" t="str">
            <v/>
          </cell>
          <cell r="AR37" t="str">
            <v/>
          </cell>
          <cell r="AS37" t="str">
            <v/>
          </cell>
          <cell r="AZ37" t="str">
            <v/>
          </cell>
          <cell r="BB37" t="str">
            <v/>
          </cell>
          <cell r="BC37" t="str">
            <v/>
          </cell>
          <cell r="BE37" t="b">
            <v>0</v>
          </cell>
          <cell r="BM37" t="str">
            <v/>
          </cell>
          <cell r="BO37" t="str">
            <v>27/07/2018 DC Rom Response with aprrovals received and sent to JO today.
13/07/2018 DC ROM sent to Data Platform by Rebecca Perkins, the ROM response is due to go out 27th July.</v>
          </cell>
          <cell r="BQ37" t="str">
            <v/>
          </cell>
          <cell r="BS37" t="str">
            <v/>
          </cell>
          <cell r="BU37" t="str">
            <v/>
          </cell>
          <cell r="BW37" t="str">
            <v/>
          </cell>
          <cell r="BX37" t="str">
            <v/>
          </cell>
          <cell r="BY37" t="str">
            <v/>
          </cell>
          <cell r="BZ37" t="str">
            <v/>
          </cell>
          <cell r="CA37" t="str">
            <v>Data Office</v>
          </cell>
          <cell r="CB37" t="str">
            <v/>
          </cell>
          <cell r="CC37" t="str">
            <v>Third Party SI / Service Provider</v>
          </cell>
          <cell r="CD37" t="str">
            <v/>
          </cell>
          <cell r="CE37" t="str">
            <v/>
          </cell>
          <cell r="CF37" t="str">
            <v/>
          </cell>
          <cell r="CG37" t="b">
            <v>0</v>
          </cell>
          <cell r="CH37" t="str">
            <v/>
          </cell>
          <cell r="CJ37" t="b">
            <v>0</v>
          </cell>
          <cell r="CK37" t="b">
            <v>0</v>
          </cell>
          <cell r="CL37" t="b">
            <v>0</v>
          </cell>
          <cell r="CM37" t="str">
            <v/>
          </cell>
          <cell r="CO37" t="str">
            <v/>
          </cell>
          <cell r="CP37" t="str">
            <v/>
          </cell>
          <cell r="CQ37" t="b">
            <v>0</v>
          </cell>
          <cell r="CR37" t="b">
            <v>0</v>
          </cell>
          <cell r="CS37" t="str">
            <v/>
          </cell>
          <cell r="CT37" t="str">
            <v/>
          </cell>
          <cell r="CU37" t="str">
            <v/>
          </cell>
          <cell r="CV37" t="str">
            <v/>
          </cell>
          <cell r="CW37" t="str">
            <v/>
          </cell>
          <cell r="CX37" t="b">
            <v>0</v>
          </cell>
          <cell r="CY37" t="b">
            <v>0</v>
          </cell>
          <cell r="CZ37" t="b">
            <v>0</v>
          </cell>
          <cell r="DA37" t="b">
            <v>0</v>
          </cell>
          <cell r="DB37" t="str">
            <v/>
          </cell>
          <cell r="DC37" t="str">
            <v/>
          </cell>
          <cell r="DD37" t="str">
            <v/>
          </cell>
          <cell r="DE37" t="b">
            <v>0</v>
          </cell>
          <cell r="DF37" t="b">
            <v>0</v>
          </cell>
        </row>
        <row r="38">
          <cell r="A38" t="str">
            <v>4721</v>
          </cell>
          <cell r="B38" t="str">
            <v>SMP monthly AQ calculations – triggered new AQ/EUC</v>
          </cell>
          <cell r="C38" t="str">
            <v>A1 - ICAF - Awaiting Capture Assignment</v>
          </cell>
          <cell r="D38">
            <v>43311</v>
          </cell>
          <cell r="E38" t="str">
            <v>A1 - ICAF - Awaiting Capture Assignment</v>
          </cell>
          <cell r="F38" t="str">
            <v>WHAT – A change is required to deliver a solution to bring Gemini AQ data in line with SAP following the SMP monthly AQ calculations.
WHY – Without this change, monthly Datafixes would be required to achieve the same. 
WHEN – Ideally this would be deliver</v>
          </cell>
          <cell r="G38" t="b">
            <v>0</v>
          </cell>
          <cell r="H38" t="str">
            <v/>
          </cell>
          <cell r="I38">
            <v>43311</v>
          </cell>
          <cell r="K38">
            <v>43360</v>
          </cell>
          <cell r="L38" t="b">
            <v>0</v>
          </cell>
          <cell r="M38" t="str">
            <v/>
          </cell>
          <cell r="N38" t="str">
            <v/>
          </cell>
          <cell r="O38" t="str">
            <v/>
          </cell>
          <cell r="P38" t="str">
            <v>Mark Summersmith</v>
          </cell>
          <cell r="Q38" t="str">
            <v/>
          </cell>
          <cell r="R38" t="str">
            <v>Sat Kalsi</v>
          </cell>
          <cell r="S38" t="str">
            <v/>
          </cell>
          <cell r="T38" t="str">
            <v>CR (Internal)</v>
          </cell>
          <cell r="U38" t="str">
            <v>LIVE</v>
          </cell>
          <cell r="V38" t="b">
            <v>0</v>
          </cell>
          <cell r="X38" t="str">
            <v/>
          </cell>
          <cell r="AD38" t="str">
            <v/>
          </cell>
          <cell r="AF38" t="str">
            <v/>
          </cell>
          <cell r="AN38" t="str">
            <v/>
          </cell>
          <cell r="AR38" t="str">
            <v/>
          </cell>
          <cell r="AS38" t="str">
            <v/>
          </cell>
          <cell r="AZ38" t="str">
            <v/>
          </cell>
          <cell r="BB38" t="str">
            <v/>
          </cell>
          <cell r="BC38" t="str">
            <v/>
          </cell>
          <cell r="BE38" t="b">
            <v>0</v>
          </cell>
          <cell r="BM38" t="str">
            <v/>
          </cell>
          <cell r="BO38" t="str">
            <v>30/07/2018 DC CR submitted for ICAF along with approval from Sat Kalsi</v>
          </cell>
          <cell r="BQ38" t="str">
            <v/>
          </cell>
          <cell r="BS38" t="str">
            <v/>
          </cell>
          <cell r="BU38" t="str">
            <v/>
          </cell>
          <cell r="BW38" t="str">
            <v/>
          </cell>
          <cell r="BX38" t="str">
            <v/>
          </cell>
          <cell r="BY38" t="str">
            <v/>
          </cell>
          <cell r="BZ38" t="str">
            <v/>
          </cell>
          <cell r="CA38" t="str">
            <v>ICAF</v>
          </cell>
          <cell r="CB38" t="str">
            <v/>
          </cell>
          <cell r="CC38" t="str">
            <v>Third Party SI / Service Provider</v>
          </cell>
          <cell r="CD38" t="str">
            <v>Gemini</v>
          </cell>
          <cell r="CE38" t="str">
            <v>AQ</v>
          </cell>
          <cell r="CF38" t="str">
            <v>30-60 days</v>
          </cell>
          <cell r="CG38" t="b">
            <v>1</v>
          </cell>
          <cell r="CH38" t="str">
            <v>Xoserve</v>
          </cell>
          <cell r="CI38">
            <v>43465</v>
          </cell>
          <cell r="CJ38" t="b">
            <v>0</v>
          </cell>
          <cell r="CK38" t="b">
            <v>0</v>
          </cell>
          <cell r="CL38" t="b">
            <v>0</v>
          </cell>
          <cell r="CM38" t="str">
            <v/>
          </cell>
          <cell r="CO38" t="str">
            <v/>
          </cell>
          <cell r="CP38" t="str">
            <v>High</v>
          </cell>
          <cell r="CQ38" t="b">
            <v>0</v>
          </cell>
          <cell r="CR38" t="b">
            <v>0</v>
          </cell>
          <cell r="CS38" t="str">
            <v/>
          </cell>
          <cell r="CT38" t="str">
            <v>Monthly</v>
          </cell>
          <cell r="CU38" t="str">
            <v>One</v>
          </cell>
          <cell r="CV38" t="str">
            <v>Xoserve Internal CR (business improvement initiative)</v>
          </cell>
          <cell r="CW38" t="str">
            <v>Xoserve Only</v>
          </cell>
          <cell r="CX38" t="b">
            <v>0</v>
          </cell>
          <cell r="CY38" t="b">
            <v>0</v>
          </cell>
          <cell r="CZ38" t="b">
            <v>0</v>
          </cell>
          <cell r="DA38" t="b">
            <v>0</v>
          </cell>
          <cell r="DB38" t="str">
            <v>Service Area 23: Internal</v>
          </cell>
          <cell r="DC38" t="str">
            <v>None (Xoserve internal initiative)</v>
          </cell>
          <cell r="DD38" t="str">
            <v>Medium</v>
          </cell>
          <cell r="DE38" t="b">
            <v>0</v>
          </cell>
          <cell r="DF38" t="b">
            <v>0</v>
          </cell>
        </row>
        <row r="39">
          <cell r="A39" t="str">
            <v>4722</v>
          </cell>
          <cell r="B39" t="str">
            <v>SCP Network Detail Report</v>
          </cell>
          <cell r="C39" t="str">
            <v>A1 - ICAF - Awaiting Capture Assignment</v>
          </cell>
          <cell r="E39" t="str">
            <v>A1 - ICAF - Awaiting Capture Assignment</v>
          </cell>
          <cell r="F39" t="str">
            <v>WHAT –  A one off report from UKLink detailing MPRN, NETWORK_SORT_CODE and NETWORK_NAME for all live MPRNS within SCP portfolio
WHY – The customer requires this report as a commercial service. 
WHEN – Data team have confirmed they can complete this at the</v>
          </cell>
          <cell r="G39" t="b">
            <v>0</v>
          </cell>
          <cell r="H39" t="str">
            <v/>
          </cell>
          <cell r="I39">
            <v>43311</v>
          </cell>
          <cell r="K39">
            <v>43322</v>
          </cell>
          <cell r="L39" t="b">
            <v>0</v>
          </cell>
          <cell r="M39" t="str">
            <v/>
          </cell>
          <cell r="N39" t="str">
            <v/>
          </cell>
          <cell r="O39" t="str">
            <v/>
          </cell>
          <cell r="P39" t="str">
            <v>Greg Causon</v>
          </cell>
          <cell r="Q39" t="str">
            <v/>
          </cell>
          <cell r="R39" t="str">
            <v>SCP</v>
          </cell>
          <cell r="S39" t="str">
            <v/>
          </cell>
          <cell r="T39" t="str">
            <v>CR (ASR)</v>
          </cell>
          <cell r="U39" t="str">
            <v>LIVE</v>
          </cell>
          <cell r="V39" t="b">
            <v>0</v>
          </cell>
          <cell r="X39" t="str">
            <v/>
          </cell>
          <cell r="AD39" t="str">
            <v/>
          </cell>
          <cell r="AF39" t="str">
            <v/>
          </cell>
          <cell r="AN39" t="str">
            <v/>
          </cell>
          <cell r="AR39" t="str">
            <v/>
          </cell>
          <cell r="AS39" t="str">
            <v/>
          </cell>
          <cell r="AZ39" t="str">
            <v/>
          </cell>
          <cell r="BB39" t="str">
            <v/>
          </cell>
          <cell r="BC39" t="str">
            <v/>
          </cell>
          <cell r="BE39" t="b">
            <v>0</v>
          </cell>
          <cell r="BM39" t="str">
            <v/>
          </cell>
          <cell r="BO39" t="str">
            <v>30/03/2018 DC ASR submitted for this weeks ICAF. Data Platform to deliver change.</v>
          </cell>
          <cell r="BQ39" t="str">
            <v/>
          </cell>
          <cell r="BS39" t="str">
            <v/>
          </cell>
          <cell r="BU39" t="str">
            <v/>
          </cell>
          <cell r="BW39" t="str">
            <v/>
          </cell>
          <cell r="BX39" t="str">
            <v/>
          </cell>
          <cell r="BY39" t="str">
            <v/>
          </cell>
          <cell r="BZ39" t="str">
            <v/>
          </cell>
          <cell r="CA39" t="str">
            <v>ICAF</v>
          </cell>
          <cell r="CB39" t="str">
            <v/>
          </cell>
          <cell r="CC39" t="str">
            <v>Third Party SI / Service Provider</v>
          </cell>
          <cell r="CD39" t="str">
            <v>Other</v>
          </cell>
          <cell r="CE39" t="str">
            <v>Other</v>
          </cell>
          <cell r="CF39" t="str">
            <v>0-30 days</v>
          </cell>
          <cell r="CG39" t="b">
            <v>0</v>
          </cell>
          <cell r="CH39" t="str">
            <v/>
          </cell>
          <cell r="CJ39" t="b">
            <v>0</v>
          </cell>
          <cell r="CK39" t="b">
            <v>0</v>
          </cell>
          <cell r="CL39" t="b">
            <v>0</v>
          </cell>
          <cell r="CM39" t="str">
            <v/>
          </cell>
          <cell r="CO39" t="str">
            <v/>
          </cell>
          <cell r="CP39" t="str">
            <v/>
          </cell>
          <cell r="CQ39" t="b">
            <v>0</v>
          </cell>
          <cell r="CR39" t="b">
            <v>0</v>
          </cell>
          <cell r="CS39" t="str">
            <v/>
          </cell>
          <cell r="CT39" t="str">
            <v/>
          </cell>
          <cell r="CU39" t="str">
            <v/>
          </cell>
          <cell r="CV39" t="str">
            <v>Additional or 3rd Party Service Request</v>
          </cell>
          <cell r="CW39" t="str">
            <v>One Market Participant</v>
          </cell>
          <cell r="CX39" t="b">
            <v>0</v>
          </cell>
          <cell r="CY39" t="b">
            <v>0</v>
          </cell>
          <cell r="CZ39" t="b">
            <v>0</v>
          </cell>
          <cell r="DA39" t="b">
            <v>0</v>
          </cell>
          <cell r="DB39" t="str">
            <v>Service Area 24: Additional Service Request or Third Party Request</v>
          </cell>
          <cell r="DC39" t="str">
            <v>One</v>
          </cell>
          <cell r="DD39" t="str">
            <v>Low</v>
          </cell>
          <cell r="DE39" t="b">
            <v>0</v>
          </cell>
          <cell r="DF39" t="b">
            <v>0</v>
          </cell>
        </row>
        <row r="40">
          <cell r="A40" t="str">
            <v>COR3017</v>
          </cell>
          <cell r="B40" t="str">
            <v>Previously named Post Closeout Post SOMSA Processes</v>
          </cell>
          <cell r="C40" t="str">
            <v>Z2 - Change cancelled</v>
          </cell>
          <cell r="D40">
            <v>41431</v>
          </cell>
          <cell r="E40" t="str">
            <v>CO-RCVD 13/05/2013
EQ PROD 24/05/2013
EQ SENT 06/06/2013</v>
          </cell>
          <cell r="F40" t="str">
            <v>National Grid Transmission have given notice of withdrawing post close out activities in Gemini that the DNs are not able to complete due to Gemini access rights. NGT have been undertaking this activity and have given notice from 1 June 2013.
Xoserve to r</v>
          </cell>
          <cell r="G40" t="b">
            <v>0</v>
          </cell>
          <cell r="H40" t="str">
            <v/>
          </cell>
          <cell r="I40">
            <v>41407</v>
          </cell>
          <cell r="J40">
            <v>41418</v>
          </cell>
          <cell r="K40">
            <v>41426</v>
          </cell>
          <cell r="L40" t="b">
            <v>0</v>
          </cell>
          <cell r="M40" t="str">
            <v>ADN</v>
          </cell>
          <cell r="N40" t="str">
            <v/>
          </cell>
          <cell r="O40" t="str">
            <v>Joanna Ferguson</v>
          </cell>
          <cell r="P40" t="str">
            <v>Joanna Ferguson</v>
          </cell>
          <cell r="Q40" t="str">
            <v/>
          </cell>
          <cell r="R40" t="str">
            <v/>
          </cell>
          <cell r="S40" t="str">
            <v>Jessica Harris</v>
          </cell>
          <cell r="T40" t="str">
            <v>CO</v>
          </cell>
          <cell r="U40" t="str">
            <v>CLOSED</v>
          </cell>
          <cell r="V40" t="b">
            <v>1</v>
          </cell>
          <cell r="X40" t="str">
            <v/>
          </cell>
          <cell r="Y40">
            <v>41418</v>
          </cell>
          <cell r="Z40">
            <v>41431</v>
          </cell>
          <cell r="AB40">
            <v>41431</v>
          </cell>
          <cell r="AD40" t="str">
            <v/>
          </cell>
          <cell r="AE40">
            <v>41523</v>
          </cell>
          <cell r="AF40" t="str">
            <v>SENT</v>
          </cell>
          <cell r="AG40">
            <v>41431</v>
          </cell>
          <cell r="AN40" t="str">
            <v/>
          </cell>
          <cell r="AR40" t="str">
            <v/>
          </cell>
          <cell r="AS40" t="str">
            <v/>
          </cell>
          <cell r="AZ40" t="str">
            <v/>
          </cell>
          <cell r="BB40" t="str">
            <v/>
          </cell>
          <cell r="BC40" t="str">
            <v/>
          </cell>
          <cell r="BE40" t="b">
            <v>0</v>
          </cell>
          <cell r="BF40">
            <v>3</v>
          </cell>
          <cell r="BM40" t="str">
            <v/>
          </cell>
          <cell r="BO40" t="str">
            <v xml:space="preserve">02/07/15 DC - Have asked DT for help as to who is dealing with this as JH has no info on this.
13/04/2015 AT - Set EQ-CLSD
30/01/14 KB - Refer to mailbox for communication trail.  
22/01/14 KB - Update from Tricia - Mark (Cockayne),
Could you provide a </v>
          </cell>
          <cell r="BQ40" t="str">
            <v/>
          </cell>
          <cell r="BS40" t="str">
            <v/>
          </cell>
          <cell r="BU40" t="str">
            <v/>
          </cell>
          <cell r="BW40" t="str">
            <v/>
          </cell>
          <cell r="BX40" t="str">
            <v/>
          </cell>
          <cell r="BY40" t="str">
            <v/>
          </cell>
          <cell r="BZ40" t="str">
            <v/>
          </cell>
          <cell r="CA40" t="str">
            <v/>
          </cell>
          <cell r="CB40" t="str">
            <v/>
          </cell>
          <cell r="CC40" t="str">
            <v/>
          </cell>
          <cell r="CD40" t="str">
            <v/>
          </cell>
          <cell r="CE40" t="str">
            <v/>
          </cell>
          <cell r="CF40" t="str">
            <v/>
          </cell>
          <cell r="CG40" t="b">
            <v>0</v>
          </cell>
          <cell r="CH40" t="str">
            <v/>
          </cell>
          <cell r="CJ40" t="b">
            <v>0</v>
          </cell>
          <cell r="CK40" t="b">
            <v>0</v>
          </cell>
          <cell r="CL40" t="b">
            <v>0</v>
          </cell>
          <cell r="CM40" t="str">
            <v/>
          </cell>
          <cell r="CO40" t="str">
            <v/>
          </cell>
          <cell r="CP40" t="str">
            <v/>
          </cell>
          <cell r="CQ40" t="b">
            <v>0</v>
          </cell>
          <cell r="CR40" t="b">
            <v>0</v>
          </cell>
          <cell r="CS40" t="str">
            <v/>
          </cell>
          <cell r="CT40" t="str">
            <v/>
          </cell>
          <cell r="CU40" t="str">
            <v/>
          </cell>
          <cell r="CV40" t="str">
            <v/>
          </cell>
          <cell r="CW40" t="str">
            <v/>
          </cell>
          <cell r="CX40" t="b">
            <v>0</v>
          </cell>
          <cell r="CY40" t="b">
            <v>0</v>
          </cell>
          <cell r="CZ40" t="b">
            <v>0</v>
          </cell>
          <cell r="DA40" t="b">
            <v>0</v>
          </cell>
          <cell r="DB40" t="str">
            <v/>
          </cell>
          <cell r="DC40" t="str">
            <v/>
          </cell>
          <cell r="DD40" t="str">
            <v/>
          </cell>
          <cell r="DE40" t="b">
            <v>0</v>
          </cell>
          <cell r="DF40" t="b">
            <v>0</v>
          </cell>
        </row>
        <row r="41">
          <cell r="A41" t="str">
            <v>COR2658.1</v>
          </cell>
          <cell r="B41" t="str">
            <v>Delivery of Additional Analysis and Derivation of Seasonal Normal Weather (Mod 330) Phase 2 - Climate Change Methodology</v>
          </cell>
          <cell r="C41" t="str">
            <v>Z1 - Change completed</v>
          </cell>
          <cell r="D41">
            <v>42031</v>
          </cell>
          <cell r="E41" t="str">
            <v>BE-SENT 09/08/2013
CA-RCVD 12/08/2013
SN-PROD 12/08/2013
SN-SENT 23/08/2013
PD PROD 23/08/2013
PD-IMPD 01/09/2014
PD-SENT 23/12/2014
PD-CLSD 27/01/2015</v>
          </cell>
          <cell r="F41" t="str">
            <v xml:space="preserve">	Joel Martin issued a change order (COR 2658) to cover both changes to meet MOD 330. 	The EQR response we issued in response to the change order COR 2658 which covered both phases. 
	A decision was made with Dave Turpin to split the project into phases at</v>
          </cell>
          <cell r="G41" t="b">
            <v>0</v>
          </cell>
          <cell r="H41" t="str">
            <v/>
          </cell>
          <cell r="I41">
            <v>41438</v>
          </cell>
          <cell r="L41" t="b">
            <v>1</v>
          </cell>
          <cell r="M41" t="str">
            <v>ALL</v>
          </cell>
          <cell r="N41" t="str">
            <v/>
          </cell>
          <cell r="O41" t="str">
            <v>Colin Thomson</v>
          </cell>
          <cell r="P41" t="str">
            <v>Joel Martin</v>
          </cell>
          <cell r="Q41" t="str">
            <v>Workload Minutes 21/08/13</v>
          </cell>
          <cell r="R41" t="str">
            <v>Fiona Cottam</v>
          </cell>
          <cell r="S41" t="str">
            <v>Helen Gohil</v>
          </cell>
          <cell r="T41" t="str">
            <v>CO</v>
          </cell>
          <cell r="U41" t="str">
            <v>COMPLETE</v>
          </cell>
          <cell r="V41" t="b">
            <v>1</v>
          </cell>
          <cell r="W41">
            <v>42031</v>
          </cell>
          <cell r="X41" t="str">
            <v>Jon Follows</v>
          </cell>
          <cell r="AD41" t="str">
            <v/>
          </cell>
          <cell r="AF41" t="str">
            <v/>
          </cell>
          <cell r="AK41">
            <v>41495</v>
          </cell>
          <cell r="AM41">
            <v>41495</v>
          </cell>
          <cell r="AN41" t="str">
            <v>XEC 06/08/13</v>
          </cell>
          <cell r="AP41">
            <v>249500</v>
          </cell>
          <cell r="AR41" t="str">
            <v/>
          </cell>
          <cell r="AS41" t="str">
            <v>SENT</v>
          </cell>
          <cell r="AT41">
            <v>41495</v>
          </cell>
          <cell r="AU41">
            <v>41498</v>
          </cell>
          <cell r="AV41">
            <v>41509</v>
          </cell>
          <cell r="AW41">
            <v>41509</v>
          </cell>
          <cell r="AX41">
            <v>41509</v>
          </cell>
          <cell r="AY41">
            <v>41509</v>
          </cell>
          <cell r="AZ41" t="str">
            <v/>
          </cell>
          <cell r="BA41">
            <v>41509</v>
          </cell>
          <cell r="BB41" t="str">
            <v/>
          </cell>
          <cell r="BC41" t="str">
            <v>SENT</v>
          </cell>
          <cell r="BD41">
            <v>41509</v>
          </cell>
          <cell r="BE41" t="b">
            <v>0</v>
          </cell>
          <cell r="BF41">
            <v>4</v>
          </cell>
          <cell r="BH41">
            <v>41869</v>
          </cell>
          <cell r="BI41">
            <v>41883</v>
          </cell>
          <cell r="BK41">
            <v>41996</v>
          </cell>
          <cell r="BM41" t="str">
            <v>CLSD</v>
          </cell>
          <cell r="BN41">
            <v>42031</v>
          </cell>
          <cell r="BO41" t="str">
            <v>17/02/14 KB - Transferred from Lee Chambers to Helen Gohil. 
16/10/13 KB - Per update from Jon Follows - CCN will be delivered in conjunction with CCN for COR2658 (likely to be in Nov 2014). 
15/08/13 KB - Refer to emails in folder for COR2658.1</v>
          </cell>
          <cell r="BQ41" t="str">
            <v/>
          </cell>
          <cell r="BS41" t="str">
            <v/>
          </cell>
          <cell r="BU41" t="str">
            <v/>
          </cell>
          <cell r="BW41" t="str">
            <v/>
          </cell>
          <cell r="BX41" t="str">
            <v/>
          </cell>
          <cell r="BY41" t="str">
            <v/>
          </cell>
          <cell r="BZ41" t="str">
            <v/>
          </cell>
          <cell r="CA41" t="str">
            <v/>
          </cell>
          <cell r="CB41" t="str">
            <v/>
          </cell>
          <cell r="CC41" t="str">
            <v/>
          </cell>
          <cell r="CD41" t="str">
            <v/>
          </cell>
          <cell r="CE41" t="str">
            <v/>
          </cell>
          <cell r="CF41" t="str">
            <v/>
          </cell>
          <cell r="CG41" t="b">
            <v>0</v>
          </cell>
          <cell r="CH41" t="str">
            <v/>
          </cell>
          <cell r="CJ41" t="b">
            <v>0</v>
          </cell>
          <cell r="CK41" t="b">
            <v>0</v>
          </cell>
          <cell r="CL41" t="b">
            <v>0</v>
          </cell>
          <cell r="CM41" t="str">
            <v/>
          </cell>
          <cell r="CO41" t="str">
            <v/>
          </cell>
          <cell r="CP41" t="str">
            <v/>
          </cell>
          <cell r="CQ41" t="b">
            <v>0</v>
          </cell>
          <cell r="CR41" t="b">
            <v>0</v>
          </cell>
          <cell r="CS41" t="str">
            <v/>
          </cell>
          <cell r="CT41" t="str">
            <v/>
          </cell>
          <cell r="CU41" t="str">
            <v/>
          </cell>
          <cell r="CV41" t="str">
            <v/>
          </cell>
          <cell r="CW41" t="str">
            <v/>
          </cell>
          <cell r="CX41" t="b">
            <v>0</v>
          </cell>
          <cell r="CY41" t="b">
            <v>0</v>
          </cell>
          <cell r="CZ41" t="b">
            <v>0</v>
          </cell>
          <cell r="DA41" t="b">
            <v>0</v>
          </cell>
          <cell r="DB41" t="str">
            <v/>
          </cell>
          <cell r="DC41" t="str">
            <v/>
          </cell>
          <cell r="DD41" t="str">
            <v/>
          </cell>
          <cell r="DE41" t="b">
            <v>0</v>
          </cell>
          <cell r="DF41" t="b">
            <v>0</v>
          </cell>
        </row>
        <row r="42">
          <cell r="A42" t="str">
            <v>COR3165</v>
          </cell>
          <cell r="B42" t="str">
            <v>SGN Data Set (DVD) – Report II
(ON HOLD)</v>
          </cell>
          <cell r="C42" t="str">
            <v>Z2 - Change cancelled</v>
          </cell>
          <cell r="D42">
            <v>41736</v>
          </cell>
          <cell r="E42" t="str">
            <v>CO-RCVD 20/08/2013
EQ-PROD 03/09/2013
EQ-SENT 17/09/2013
BE-RCVD 19/09/2013
BE-SENT 02/10/2013
CA-RCVD 26/11/2013
SN-PROD 26/11/2013
SN-SENT 19/12/2013
PD-PROD 19/12/2013
SN-CLSD 07/04/2014</v>
          </cell>
          <cell r="F42" t="str">
            <v>This request is in addition to the existing monthly data set SGN receive on a DVD. SGN have considered adding the additional data fields to the existing DVD report however this would require changes to internal systems. This COR requires a new monthly rep</v>
          </cell>
          <cell r="G42" t="b">
            <v>0</v>
          </cell>
          <cell r="H42" t="str">
            <v/>
          </cell>
          <cell r="I42">
            <v>41506</v>
          </cell>
          <cell r="J42">
            <v>41520</v>
          </cell>
          <cell r="L42" t="b">
            <v>0</v>
          </cell>
          <cell r="M42" t="str">
            <v>NNW</v>
          </cell>
          <cell r="N42" t="str">
            <v>SGN</v>
          </cell>
          <cell r="O42" t="str">
            <v>Joel Martin</v>
          </cell>
          <cell r="P42" t="str">
            <v>Joel Martin</v>
          </cell>
          <cell r="Q42" t="str">
            <v>Workload Minutes 20/08/13</v>
          </cell>
          <cell r="R42" t="str">
            <v>Matt Smith</v>
          </cell>
          <cell r="S42" t="str">
            <v>Lorraine Cave</v>
          </cell>
          <cell r="T42" t="str">
            <v>CO</v>
          </cell>
          <cell r="U42" t="str">
            <v>CLOSED</v>
          </cell>
          <cell r="V42" t="b">
            <v>1</v>
          </cell>
          <cell r="X42" t="str">
            <v>Max Pemberton</v>
          </cell>
          <cell r="Y42">
            <v>41520</v>
          </cell>
          <cell r="Z42">
            <v>41534</v>
          </cell>
          <cell r="AB42">
            <v>41534</v>
          </cell>
          <cell r="AC42">
            <v>0</v>
          </cell>
          <cell r="AD42" t="str">
            <v/>
          </cell>
          <cell r="AF42" t="str">
            <v>SENT</v>
          </cell>
          <cell r="AG42">
            <v>41534</v>
          </cell>
          <cell r="AH42">
            <v>41536</v>
          </cell>
          <cell r="AI42">
            <v>41549</v>
          </cell>
          <cell r="AJ42">
            <v>41549</v>
          </cell>
          <cell r="AK42">
            <v>41549</v>
          </cell>
          <cell r="AM42">
            <v>41549</v>
          </cell>
          <cell r="AN42" t="str">
            <v>Pre Sanction Review Meeting 01/10/13</v>
          </cell>
          <cell r="AP42">
            <v>4950</v>
          </cell>
          <cell r="AR42" t="str">
            <v/>
          </cell>
          <cell r="AS42" t="str">
            <v>SENT</v>
          </cell>
          <cell r="AT42">
            <v>41549</v>
          </cell>
          <cell r="AU42">
            <v>41604</v>
          </cell>
          <cell r="AV42">
            <v>41617</v>
          </cell>
          <cell r="AW42">
            <v>41617</v>
          </cell>
          <cell r="AX42">
            <v>41627</v>
          </cell>
          <cell r="AZ42" t="str">
            <v/>
          </cell>
          <cell r="BA42">
            <v>41627</v>
          </cell>
          <cell r="BB42" t="str">
            <v/>
          </cell>
          <cell r="BC42" t="str">
            <v>CLSD</v>
          </cell>
          <cell r="BD42">
            <v>41736</v>
          </cell>
          <cell r="BE42" t="b">
            <v>0</v>
          </cell>
          <cell r="BF42">
            <v>5</v>
          </cell>
          <cell r="BM42" t="str">
            <v/>
          </cell>
          <cell r="BO42" t="str">
            <v>07/04/2014 KB - Email received from Colin Thompson requesting closure of this CO.
10/02/14 KB - Placed on hold to keep in alignment with Portfolio Plan (Max advised Jo Harze verbally in December that project was going on hold) 
26/09/13 KB - Spoke to Max</v>
          </cell>
          <cell r="BQ42" t="str">
            <v/>
          </cell>
          <cell r="BS42" t="str">
            <v/>
          </cell>
          <cell r="BU42" t="str">
            <v/>
          </cell>
          <cell r="BW42" t="str">
            <v/>
          </cell>
          <cell r="BX42" t="str">
            <v/>
          </cell>
          <cell r="BY42" t="str">
            <v/>
          </cell>
          <cell r="BZ42" t="str">
            <v/>
          </cell>
          <cell r="CA42" t="str">
            <v/>
          </cell>
          <cell r="CB42" t="str">
            <v/>
          </cell>
          <cell r="CC42" t="str">
            <v/>
          </cell>
          <cell r="CD42" t="str">
            <v/>
          </cell>
          <cell r="CE42" t="str">
            <v/>
          </cell>
          <cell r="CF42" t="str">
            <v/>
          </cell>
          <cell r="CG42" t="b">
            <v>0</v>
          </cell>
          <cell r="CH42" t="str">
            <v/>
          </cell>
          <cell r="CJ42" t="b">
            <v>0</v>
          </cell>
          <cell r="CK42" t="b">
            <v>0</v>
          </cell>
          <cell r="CL42" t="b">
            <v>0</v>
          </cell>
          <cell r="CM42" t="str">
            <v/>
          </cell>
          <cell r="CO42" t="str">
            <v/>
          </cell>
          <cell r="CP42" t="str">
            <v/>
          </cell>
          <cell r="CQ42" t="b">
            <v>0</v>
          </cell>
          <cell r="CR42" t="b">
            <v>0</v>
          </cell>
          <cell r="CS42" t="str">
            <v/>
          </cell>
          <cell r="CT42" t="str">
            <v/>
          </cell>
          <cell r="CU42" t="str">
            <v/>
          </cell>
          <cell r="CV42" t="str">
            <v/>
          </cell>
          <cell r="CW42" t="str">
            <v/>
          </cell>
          <cell r="CX42" t="b">
            <v>0</v>
          </cell>
          <cell r="CY42" t="b">
            <v>0</v>
          </cell>
          <cell r="CZ42" t="b">
            <v>0</v>
          </cell>
          <cell r="DA42" t="b">
            <v>0</v>
          </cell>
          <cell r="DB42" t="str">
            <v/>
          </cell>
          <cell r="DC42" t="str">
            <v/>
          </cell>
          <cell r="DD42" t="str">
            <v/>
          </cell>
          <cell r="DE42" t="b">
            <v>0</v>
          </cell>
          <cell r="DF42" t="b">
            <v>0</v>
          </cell>
        </row>
        <row r="43">
          <cell r="A43" t="str">
            <v>COR1251</v>
          </cell>
          <cell r="B43" t="str">
            <v xml:space="preserve">RPA Messages Redevelopment </v>
          </cell>
          <cell r="C43" t="str">
            <v>Z2 - Change cancelled</v>
          </cell>
          <cell r="D43">
            <v>42474</v>
          </cell>
          <cell r="E43" t="str">
            <v xml:space="preserve">CO RCVD 26/06/2008,EQ PNDG 02/07/2008,EQ PROD 02/07/2008,EQ SENT 10/10/2008,BE PROD 02/04/2009,BE SENT 07/04/2009,CA RCVD 21/12/2009,SN PNDG 21/12/2009,SN PROD 21/12/2009,SN SENT 20/01/2010,PD PROD 20/01/2010,PD IMPD 08/05/2010,EQ SENT 10/10/2008,PD IMPD </v>
          </cell>
          <cell r="F43" t="str">
            <v>Update existing RPA messages to be logical &amp; exclusively a warning or rejection.</v>
          </cell>
          <cell r="G43" t="b">
            <v>0</v>
          </cell>
          <cell r="H43" t="str">
            <v/>
          </cell>
          <cell r="I43">
            <v>39625</v>
          </cell>
          <cell r="L43" t="b">
            <v>0</v>
          </cell>
          <cell r="M43" t="str">
            <v>ADN</v>
          </cell>
          <cell r="N43" t="str">
            <v/>
          </cell>
          <cell r="O43" t="str">
            <v>Joel Martin</v>
          </cell>
          <cell r="P43" t="str">
            <v>Lewis Plummer</v>
          </cell>
          <cell r="Q43" t="str">
            <v>Priotisation Meeting 02/07/08</v>
          </cell>
          <cell r="R43" t="str">
            <v>Linda Whitcroft</v>
          </cell>
          <cell r="S43" t="str">
            <v>Lorraine Cave</v>
          </cell>
          <cell r="T43" t="str">
            <v>CR (internal)</v>
          </cell>
          <cell r="U43" t="str">
            <v>CLOSED</v>
          </cell>
          <cell r="V43" t="b">
            <v>1</v>
          </cell>
          <cell r="X43" t="str">
            <v/>
          </cell>
          <cell r="Z43">
            <v>39731</v>
          </cell>
          <cell r="AA43">
            <v>39731</v>
          </cell>
          <cell r="AB43">
            <v>39731</v>
          </cell>
          <cell r="AD43" t="str">
            <v/>
          </cell>
          <cell r="AF43" t="str">
            <v>SENT</v>
          </cell>
          <cell r="AG43">
            <v>39731</v>
          </cell>
          <cell r="AH43">
            <v>39731</v>
          </cell>
          <cell r="AK43">
            <v>39994</v>
          </cell>
          <cell r="AL43">
            <v>39994</v>
          </cell>
          <cell r="AM43">
            <v>39910</v>
          </cell>
          <cell r="AN43" t="str">
            <v>XEC</v>
          </cell>
          <cell r="AO43">
            <v>40001</v>
          </cell>
          <cell r="AP43">
            <v>17.899999999999999</v>
          </cell>
          <cell r="AR43" t="str">
            <v/>
          </cell>
          <cell r="AS43" t="str">
            <v>SENT</v>
          </cell>
          <cell r="AT43">
            <v>39910</v>
          </cell>
          <cell r="AU43">
            <v>40168</v>
          </cell>
          <cell r="AV43">
            <v>40185</v>
          </cell>
          <cell r="AW43">
            <v>40185</v>
          </cell>
          <cell r="AX43">
            <v>40200</v>
          </cell>
          <cell r="AY43">
            <v>40200</v>
          </cell>
          <cell r="AZ43" t="str">
            <v>Lorraine Cave</v>
          </cell>
          <cell r="BA43">
            <v>40198</v>
          </cell>
          <cell r="BB43" t="str">
            <v>12 months</v>
          </cell>
          <cell r="BC43" t="str">
            <v>SENT</v>
          </cell>
          <cell r="BD43">
            <v>40198</v>
          </cell>
          <cell r="BE43" t="b">
            <v>0</v>
          </cell>
          <cell r="BF43">
            <v>3</v>
          </cell>
          <cell r="BG43">
            <v>40196</v>
          </cell>
          <cell r="BH43">
            <v>40306</v>
          </cell>
          <cell r="BI43">
            <v>40306</v>
          </cell>
          <cell r="BJ43">
            <v>42277</v>
          </cell>
          <cell r="BM43" t="str">
            <v>CLSD</v>
          </cell>
          <cell r="BN43">
            <v>40306</v>
          </cell>
          <cell r="BO43" t="str">
            <v>14/04/16: Email confirming from Finance (Mark Bignell) to now close down these 3 projects - COR1133, COR1251 and COR1483 can be closed.  I have the final spend as being £613,160.30.  There are no further invoices expected.
21/03/16: LC in planning meetin</v>
          </cell>
          <cell r="BQ43" t="str">
            <v/>
          </cell>
          <cell r="BS43" t="str">
            <v/>
          </cell>
          <cell r="BU43" t="str">
            <v/>
          </cell>
          <cell r="BW43" t="str">
            <v/>
          </cell>
          <cell r="BX43" t="str">
            <v/>
          </cell>
          <cell r="BY43" t="str">
            <v/>
          </cell>
          <cell r="BZ43" t="str">
            <v/>
          </cell>
          <cell r="CA43" t="str">
            <v/>
          </cell>
          <cell r="CB43" t="str">
            <v/>
          </cell>
          <cell r="CC43" t="str">
            <v/>
          </cell>
          <cell r="CD43" t="str">
            <v/>
          </cell>
          <cell r="CE43" t="str">
            <v/>
          </cell>
          <cell r="CF43" t="str">
            <v/>
          </cell>
          <cell r="CG43" t="b">
            <v>0</v>
          </cell>
          <cell r="CH43" t="str">
            <v/>
          </cell>
          <cell r="CJ43" t="b">
            <v>0</v>
          </cell>
          <cell r="CK43" t="b">
            <v>0</v>
          </cell>
          <cell r="CL43" t="b">
            <v>0</v>
          </cell>
          <cell r="CM43" t="str">
            <v/>
          </cell>
          <cell r="CO43" t="str">
            <v/>
          </cell>
          <cell r="CP43" t="str">
            <v/>
          </cell>
          <cell r="CQ43" t="b">
            <v>0</v>
          </cell>
          <cell r="CR43" t="b">
            <v>0</v>
          </cell>
          <cell r="CS43" t="str">
            <v/>
          </cell>
          <cell r="CT43" t="str">
            <v/>
          </cell>
          <cell r="CU43" t="str">
            <v/>
          </cell>
          <cell r="CV43" t="str">
            <v/>
          </cell>
          <cell r="CW43" t="str">
            <v/>
          </cell>
          <cell r="CX43" t="b">
            <v>0</v>
          </cell>
          <cell r="CY43" t="b">
            <v>0</v>
          </cell>
          <cell r="CZ43" t="b">
            <v>0</v>
          </cell>
          <cell r="DA43" t="b">
            <v>0</v>
          </cell>
          <cell r="DB43" t="str">
            <v/>
          </cell>
          <cell r="DC43" t="str">
            <v/>
          </cell>
          <cell r="DD43" t="str">
            <v/>
          </cell>
          <cell r="DE43" t="b">
            <v>0</v>
          </cell>
          <cell r="DF43" t="b">
            <v>0</v>
          </cell>
        </row>
        <row r="44">
          <cell r="A44" t="str">
            <v>COR2667</v>
          </cell>
          <cell r="B44" t="str">
            <v>SHQ Reductions at DM Supply Points</v>
          </cell>
          <cell r="C44" t="str">
            <v>Z1 - Change completed</v>
          </cell>
          <cell r="D44">
            <v>41668</v>
          </cell>
          <cell r="E44" t="str">
            <v>CO RCVD 07/06/2012,EQ PROD 15/06/2012,EQ SENT 04/07/2012,BE RCVD 27/09/2012,BE PROD 27/09/2012,BE SENT 21/11/2012,CA RCVD 29/11/2012,SN PROD 29/11/2012,SN SENT 12/12/2012, PD IMPD 21/01/2013, PD SENT 13/12/2013, PD CLSD 29/01/2014</v>
          </cell>
          <cell r="F44" t="str">
            <v xml:space="preserve">Current UNC obligations (section G5.3.2 (c)) obligate a Shipper to apply for a revised Supply point Offtake Rate (SHQ) whenever they become aware of any change in the maximum offtake rate (SOQ). Reductions in the SOQ are limited to the Capacity reduction </v>
          </cell>
          <cell r="G44" t="b">
            <v>0</v>
          </cell>
          <cell r="H44" t="str">
            <v/>
          </cell>
          <cell r="I44">
            <v>41067</v>
          </cell>
          <cell r="J44">
            <v>41081</v>
          </cell>
          <cell r="L44" t="b">
            <v>0</v>
          </cell>
          <cell r="M44" t="str">
            <v>ADN</v>
          </cell>
          <cell r="N44" t="str">
            <v/>
          </cell>
          <cell r="O44" t="str">
            <v>Joel Martin</v>
          </cell>
          <cell r="P44" t="str">
            <v>Joel Martin</v>
          </cell>
          <cell r="Q44" t="str">
            <v xml:space="preserve">Workload Meeting 13/06/12 </v>
          </cell>
          <cell r="R44" t="str">
            <v/>
          </cell>
          <cell r="S44" t="str">
            <v>Lorraine Cave</v>
          </cell>
          <cell r="T44" t="str">
            <v>CO</v>
          </cell>
          <cell r="U44" t="str">
            <v>COMPLETE</v>
          </cell>
          <cell r="V44" t="b">
            <v>1</v>
          </cell>
          <cell r="W44">
            <v>41668</v>
          </cell>
          <cell r="X44" t="str">
            <v>Iain Snookes</v>
          </cell>
          <cell r="Y44">
            <v>41075</v>
          </cell>
          <cell r="Z44">
            <v>41103</v>
          </cell>
          <cell r="AB44">
            <v>41094</v>
          </cell>
          <cell r="AD44" t="str">
            <v/>
          </cell>
          <cell r="AE44">
            <v>41186</v>
          </cell>
          <cell r="AF44" t="str">
            <v>SENT</v>
          </cell>
          <cell r="AG44">
            <v>41094</v>
          </cell>
          <cell r="AH44">
            <v>41179</v>
          </cell>
          <cell r="AK44">
            <v>41234</v>
          </cell>
          <cell r="AM44">
            <v>41234</v>
          </cell>
          <cell r="AN44" t="str">
            <v>Pre Sanction Meeting 20/11/12</v>
          </cell>
          <cell r="AO44">
            <v>41326</v>
          </cell>
          <cell r="AR44" t="str">
            <v/>
          </cell>
          <cell r="AS44" t="str">
            <v>SENT</v>
          </cell>
          <cell r="AT44">
            <v>41234</v>
          </cell>
          <cell r="AU44">
            <v>41242</v>
          </cell>
          <cell r="AV44">
            <v>41255</v>
          </cell>
          <cell r="AW44">
            <v>41255</v>
          </cell>
          <cell r="AX44">
            <v>41255</v>
          </cell>
          <cell r="AY44">
            <v>41255</v>
          </cell>
          <cell r="AZ44" t="str">
            <v/>
          </cell>
          <cell r="BA44">
            <v>41255</v>
          </cell>
          <cell r="BB44" t="str">
            <v/>
          </cell>
          <cell r="BC44" t="str">
            <v>SENT</v>
          </cell>
          <cell r="BD44">
            <v>41255</v>
          </cell>
          <cell r="BE44" t="b">
            <v>0</v>
          </cell>
          <cell r="BF44">
            <v>3</v>
          </cell>
          <cell r="BI44">
            <v>41295</v>
          </cell>
          <cell r="BJ44">
            <v>41621</v>
          </cell>
          <cell r="BK44">
            <v>41621</v>
          </cell>
          <cell r="BM44" t="str">
            <v>CLSD</v>
          </cell>
          <cell r="BN44">
            <v>41668</v>
          </cell>
          <cell r="BO44" t="str">
            <v>19/02/13 KB - LC confirmed that this project was implemented on 21/01/13 - CCN pending.  
20/11/12 - Copy of BEO provided by Iain Snookes - Joel had not sent this to the Change Orders mailbox.  Spoke to Jon and Iain who advised that the delivery of the B</v>
          </cell>
          <cell r="BQ44" t="str">
            <v/>
          </cell>
          <cell r="BS44" t="str">
            <v/>
          </cell>
          <cell r="BU44" t="str">
            <v/>
          </cell>
          <cell r="BW44" t="str">
            <v/>
          </cell>
          <cell r="BX44" t="str">
            <v/>
          </cell>
          <cell r="BY44" t="str">
            <v/>
          </cell>
          <cell r="BZ44" t="str">
            <v/>
          </cell>
          <cell r="CA44" t="str">
            <v/>
          </cell>
          <cell r="CB44" t="str">
            <v/>
          </cell>
          <cell r="CC44" t="str">
            <v/>
          </cell>
          <cell r="CD44" t="str">
            <v/>
          </cell>
          <cell r="CE44" t="str">
            <v/>
          </cell>
          <cell r="CF44" t="str">
            <v/>
          </cell>
          <cell r="CG44" t="b">
            <v>0</v>
          </cell>
          <cell r="CH44" t="str">
            <v/>
          </cell>
          <cell r="CJ44" t="b">
            <v>0</v>
          </cell>
          <cell r="CK44" t="b">
            <v>0</v>
          </cell>
          <cell r="CL44" t="b">
            <v>0</v>
          </cell>
          <cell r="CM44" t="str">
            <v/>
          </cell>
          <cell r="CO44" t="str">
            <v/>
          </cell>
          <cell r="CP44" t="str">
            <v/>
          </cell>
          <cell r="CQ44" t="b">
            <v>0</v>
          </cell>
          <cell r="CR44" t="b">
            <v>0</v>
          </cell>
          <cell r="CS44" t="str">
            <v/>
          </cell>
          <cell r="CT44" t="str">
            <v/>
          </cell>
          <cell r="CU44" t="str">
            <v/>
          </cell>
          <cell r="CV44" t="str">
            <v/>
          </cell>
          <cell r="CW44" t="str">
            <v/>
          </cell>
          <cell r="CX44" t="b">
            <v>0</v>
          </cell>
          <cell r="CY44" t="b">
            <v>0</v>
          </cell>
          <cell r="CZ44" t="b">
            <v>0</v>
          </cell>
          <cell r="DA44" t="b">
            <v>0</v>
          </cell>
          <cell r="DB44" t="str">
            <v/>
          </cell>
          <cell r="DC44" t="str">
            <v/>
          </cell>
          <cell r="DD44" t="str">
            <v/>
          </cell>
          <cell r="DE44" t="b">
            <v>0</v>
          </cell>
          <cell r="DF44" t="b">
            <v>0</v>
          </cell>
        </row>
        <row r="45">
          <cell r="A45" t="str">
            <v>COR3182</v>
          </cell>
          <cell r="B45" t="str">
            <v>Changes to the NGN Prime &amp; Subs Report</v>
          </cell>
          <cell r="C45" t="str">
            <v>Z1 - Change completed</v>
          </cell>
          <cell r="D45">
            <v>41760</v>
          </cell>
          <cell r="E45" t="str">
            <v>CO-RCVD 28/08/2013
EQ PROD 10/09/2013
EQ-SENT 24/09/2013
BE-RCVD 15/11/2013
CA-RCVD 15/11/2013
SN-SENT 12/12/2013
PD-PROD 12/12/2013
PD-IMPD 13/12/2013
PD-SENT 03/03/2014
PD-CLSD 01/05/2014</v>
          </cell>
          <cell r="F45" t="str">
            <v>As part of RIIO GD1 networks have been allowed funding to ensure that Prime &amp; Sub-deduct arrangements are either removed or subject to more robust controls. NGN is currently preparing to start this work, which will begin with desktop analysis to establish</v>
          </cell>
          <cell r="G45" t="b">
            <v>0</v>
          </cell>
          <cell r="H45" t="str">
            <v/>
          </cell>
          <cell r="I45">
            <v>41514</v>
          </cell>
          <cell r="J45">
            <v>41527</v>
          </cell>
          <cell r="L45" t="b">
            <v>1</v>
          </cell>
          <cell r="M45" t="str">
            <v>NNW</v>
          </cell>
          <cell r="N45" t="str">
            <v>NGN</v>
          </cell>
          <cell r="O45" t="str">
            <v>Joanna Ferguson</v>
          </cell>
          <cell r="P45" t="str">
            <v>Joanna Ferguson</v>
          </cell>
          <cell r="Q45" t="str">
            <v>Discussion with Lorraine Cave</v>
          </cell>
          <cell r="R45" t="str">
            <v>Tricia Moody</v>
          </cell>
          <cell r="S45" t="str">
            <v>Lorraine Cave</v>
          </cell>
          <cell r="T45" t="str">
            <v>CO</v>
          </cell>
          <cell r="U45" t="str">
            <v>COMPLETE</v>
          </cell>
          <cell r="V45" t="b">
            <v>1</v>
          </cell>
          <cell r="X45" t="str">
            <v>Nita Patel</v>
          </cell>
          <cell r="Y45">
            <v>41527</v>
          </cell>
          <cell r="Z45">
            <v>41541</v>
          </cell>
          <cell r="AB45">
            <v>41541</v>
          </cell>
          <cell r="AC45">
            <v>0</v>
          </cell>
          <cell r="AD45" t="str">
            <v>15/10/2013</v>
          </cell>
          <cell r="AE45">
            <v>41632</v>
          </cell>
          <cell r="AF45" t="str">
            <v>SENT</v>
          </cell>
          <cell r="AG45">
            <v>41541</v>
          </cell>
          <cell r="AH45">
            <v>41593</v>
          </cell>
          <cell r="AI45">
            <v>41607</v>
          </cell>
          <cell r="AM45">
            <v>41348</v>
          </cell>
          <cell r="AN45" t="str">
            <v/>
          </cell>
          <cell r="AO45">
            <v>41440</v>
          </cell>
          <cell r="AP45">
            <v>672</v>
          </cell>
          <cell r="AR45" t="str">
            <v/>
          </cell>
          <cell r="AS45" t="str">
            <v>RCVD</v>
          </cell>
          <cell r="AT45">
            <v>41593</v>
          </cell>
          <cell r="AU45">
            <v>41593</v>
          </cell>
          <cell r="AV45">
            <v>41607</v>
          </cell>
          <cell r="AX45">
            <v>41620</v>
          </cell>
          <cell r="AZ45" t="str">
            <v/>
          </cell>
          <cell r="BA45">
            <v>41620</v>
          </cell>
          <cell r="BB45" t="str">
            <v/>
          </cell>
          <cell r="BC45" t="str">
            <v>SENT</v>
          </cell>
          <cell r="BD45">
            <v>41620</v>
          </cell>
          <cell r="BE45" t="b">
            <v>0</v>
          </cell>
          <cell r="BF45">
            <v>5</v>
          </cell>
          <cell r="BG45">
            <v>41548</v>
          </cell>
          <cell r="BH45">
            <v>41621</v>
          </cell>
          <cell r="BI45">
            <v>41621</v>
          </cell>
          <cell r="BJ45">
            <v>41701</v>
          </cell>
          <cell r="BK45">
            <v>41701</v>
          </cell>
          <cell r="BL45">
            <v>41729</v>
          </cell>
          <cell r="BM45" t="str">
            <v>CLSD</v>
          </cell>
          <cell r="BN45">
            <v>41760</v>
          </cell>
          <cell r="BO45" t="str">
            <v/>
          </cell>
          <cell r="BQ45" t="str">
            <v/>
          </cell>
          <cell r="BS45" t="str">
            <v/>
          </cell>
          <cell r="BU45" t="str">
            <v/>
          </cell>
          <cell r="BW45" t="str">
            <v/>
          </cell>
          <cell r="BX45" t="str">
            <v/>
          </cell>
          <cell r="BY45" t="str">
            <v/>
          </cell>
          <cell r="BZ45" t="str">
            <v/>
          </cell>
          <cell r="CA45" t="str">
            <v/>
          </cell>
          <cell r="CB45" t="str">
            <v/>
          </cell>
          <cell r="CC45" t="str">
            <v/>
          </cell>
          <cell r="CD45" t="str">
            <v/>
          </cell>
          <cell r="CE45" t="str">
            <v/>
          </cell>
          <cell r="CF45" t="str">
            <v/>
          </cell>
          <cell r="CG45" t="b">
            <v>0</v>
          </cell>
          <cell r="CH45" t="str">
            <v/>
          </cell>
          <cell r="CJ45" t="b">
            <v>0</v>
          </cell>
          <cell r="CK45" t="b">
            <v>0</v>
          </cell>
          <cell r="CL45" t="b">
            <v>0</v>
          </cell>
          <cell r="CM45" t="str">
            <v/>
          </cell>
          <cell r="CO45" t="str">
            <v/>
          </cell>
          <cell r="CP45" t="str">
            <v/>
          </cell>
          <cell r="CQ45" t="b">
            <v>0</v>
          </cell>
          <cell r="CR45" t="b">
            <v>0</v>
          </cell>
          <cell r="CS45" t="str">
            <v/>
          </cell>
          <cell r="CT45" t="str">
            <v/>
          </cell>
          <cell r="CU45" t="str">
            <v/>
          </cell>
          <cell r="CV45" t="str">
            <v/>
          </cell>
          <cell r="CW45" t="str">
            <v/>
          </cell>
          <cell r="CX45" t="b">
            <v>0</v>
          </cell>
          <cell r="CY45" t="b">
            <v>0</v>
          </cell>
          <cell r="CZ45" t="b">
            <v>0</v>
          </cell>
          <cell r="DA45" t="b">
            <v>0</v>
          </cell>
          <cell r="DB45" t="str">
            <v/>
          </cell>
          <cell r="DC45" t="str">
            <v/>
          </cell>
          <cell r="DD45" t="str">
            <v/>
          </cell>
          <cell r="DE45" t="b">
            <v>0</v>
          </cell>
          <cell r="DF45" t="b">
            <v>0</v>
          </cell>
        </row>
        <row r="46">
          <cell r="A46" t="str">
            <v>COR3186</v>
          </cell>
          <cell r="B46" t="str">
            <v>Billing for site visits for UNC Modifications 410A and 424</v>
          </cell>
          <cell r="C46" t="str">
            <v>Z1 - Change completed</v>
          </cell>
          <cell r="D46">
            <v>42438</v>
          </cell>
          <cell r="E46" t="str">
            <v>CO-RCVD 02/09/2013
EQ-PROD 12/09/2013
EQ-SENT 27/09/2013
BE-RCVD 29/01/2014
BE-PROD 29/01/2014
BE-SENT 24/09/2014
CA-RCVD 02/10/2014
SN-PROD 02/10/2014
SN-SENT 13/10/2014
PD-PROD 13/10/2014
PD-SENT 29/04/2015
PD-CLSD 09/03/2016</v>
          </cell>
          <cell r="F46" t="str">
            <v>Provide a mechanism for networks to invoice shippers for the recovery of site visit costs associated with UNC Modifications 0424 and 0410A</v>
          </cell>
          <cell r="G46" t="b">
            <v>0</v>
          </cell>
          <cell r="H46" t="str">
            <v>Mod 410a &amp; 424</v>
          </cell>
          <cell r="I46">
            <v>41519</v>
          </cell>
          <cell r="J46">
            <v>41530</v>
          </cell>
          <cell r="L46" t="b">
            <v>1</v>
          </cell>
          <cell r="M46" t="str">
            <v>ADN</v>
          </cell>
          <cell r="N46" t="str">
            <v/>
          </cell>
          <cell r="O46" t="str">
            <v>Joanna Ferguson</v>
          </cell>
          <cell r="P46" t="str">
            <v>Joanna Ferguson</v>
          </cell>
          <cell r="Q46" t="str">
            <v>Discussion with Lorraine Cave of CO and at CMSG 
BER -Pre Sanction Meeting 23/09/14</v>
          </cell>
          <cell r="R46" t="str">
            <v>Dean Johnson</v>
          </cell>
          <cell r="S46" t="str">
            <v>Lorraine Cave</v>
          </cell>
          <cell r="T46" t="str">
            <v>CO</v>
          </cell>
          <cell r="U46" t="str">
            <v>COMPLETE</v>
          </cell>
          <cell r="V46" t="b">
            <v>1</v>
          </cell>
          <cell r="W46">
            <v>42438</v>
          </cell>
          <cell r="X46" t="str">
            <v>Michelle Fergusson</v>
          </cell>
          <cell r="Y46">
            <v>41529</v>
          </cell>
          <cell r="Z46">
            <v>41544</v>
          </cell>
          <cell r="AB46">
            <v>41544</v>
          </cell>
          <cell r="AC46">
            <v>0</v>
          </cell>
          <cell r="AD46" t="str">
            <v>08/11/2013</v>
          </cell>
          <cell r="AE46">
            <v>41635</v>
          </cell>
          <cell r="AF46" t="str">
            <v>SENT</v>
          </cell>
          <cell r="AG46">
            <v>41544</v>
          </cell>
          <cell r="AH46">
            <v>41668</v>
          </cell>
          <cell r="AI46">
            <v>41681</v>
          </cell>
          <cell r="AJ46">
            <v>41681</v>
          </cell>
          <cell r="AK46">
            <v>41906</v>
          </cell>
          <cell r="AM46">
            <v>41906</v>
          </cell>
          <cell r="AN46" t="str">
            <v>Pre Sanction Meeting 23/09/14</v>
          </cell>
          <cell r="AO46">
            <v>41912</v>
          </cell>
          <cell r="AP46">
            <v>13032</v>
          </cell>
          <cell r="AR46" t="str">
            <v/>
          </cell>
          <cell r="AS46" t="str">
            <v>SENT</v>
          </cell>
          <cell r="AT46">
            <v>41906</v>
          </cell>
          <cell r="AU46">
            <v>41914</v>
          </cell>
          <cell r="AV46">
            <v>41927</v>
          </cell>
          <cell r="AW46">
            <v>41925</v>
          </cell>
          <cell r="AX46">
            <v>41925</v>
          </cell>
          <cell r="AZ46" t="str">
            <v/>
          </cell>
          <cell r="BA46">
            <v>41925</v>
          </cell>
          <cell r="BB46" t="str">
            <v/>
          </cell>
          <cell r="BC46" t="str">
            <v>SENT</v>
          </cell>
          <cell r="BD46">
            <v>41925</v>
          </cell>
          <cell r="BE46" t="b">
            <v>0</v>
          </cell>
          <cell r="BF46">
            <v>3</v>
          </cell>
          <cell r="BG46">
            <v>41647</v>
          </cell>
          <cell r="BH46">
            <v>42033</v>
          </cell>
          <cell r="BJ46">
            <v>42369</v>
          </cell>
          <cell r="BK46">
            <v>42123</v>
          </cell>
          <cell r="BL46">
            <v>42154</v>
          </cell>
          <cell r="BM46" t="str">
            <v>CLSD</v>
          </cell>
          <cell r="BN46">
            <v>42438</v>
          </cell>
          <cell r="BO46" t="str">
            <v xml:space="preserve">09/03/16 File moved to closed change orders
08/03/16 DC: CCN sent back from network today.
29/02/16: DC sent another email after a conversation with LC asking for the CCN to be approved and sent back.
28/01/16:CM Chased the CCN
23/12/15: CM Chased Jo for </v>
          </cell>
          <cell r="BQ46" t="str">
            <v/>
          </cell>
          <cell r="BS46" t="str">
            <v/>
          </cell>
          <cell r="BU46" t="str">
            <v/>
          </cell>
          <cell r="BW46" t="str">
            <v/>
          </cell>
          <cell r="BX46" t="str">
            <v>Low</v>
          </cell>
          <cell r="BY46" t="str">
            <v/>
          </cell>
          <cell r="BZ46" t="str">
            <v/>
          </cell>
          <cell r="CA46" t="str">
            <v/>
          </cell>
          <cell r="CB46" t="str">
            <v/>
          </cell>
          <cell r="CC46" t="str">
            <v/>
          </cell>
          <cell r="CD46" t="str">
            <v/>
          </cell>
          <cell r="CE46" t="str">
            <v/>
          </cell>
          <cell r="CF46" t="str">
            <v/>
          </cell>
          <cell r="CG46" t="b">
            <v>0</v>
          </cell>
          <cell r="CH46" t="str">
            <v/>
          </cell>
          <cell r="CJ46" t="b">
            <v>0</v>
          </cell>
          <cell r="CK46" t="b">
            <v>0</v>
          </cell>
          <cell r="CL46" t="b">
            <v>0</v>
          </cell>
          <cell r="CM46" t="str">
            <v/>
          </cell>
          <cell r="CO46" t="str">
            <v/>
          </cell>
          <cell r="CP46" t="str">
            <v/>
          </cell>
          <cell r="CQ46" t="b">
            <v>0</v>
          </cell>
          <cell r="CR46" t="b">
            <v>0</v>
          </cell>
          <cell r="CS46" t="str">
            <v/>
          </cell>
          <cell r="CT46" t="str">
            <v/>
          </cell>
          <cell r="CU46" t="str">
            <v/>
          </cell>
          <cell r="CV46" t="str">
            <v/>
          </cell>
          <cell r="CW46" t="str">
            <v/>
          </cell>
          <cell r="CX46" t="b">
            <v>0</v>
          </cell>
          <cell r="CY46" t="b">
            <v>0</v>
          </cell>
          <cell r="CZ46" t="b">
            <v>0</v>
          </cell>
          <cell r="DA46" t="b">
            <v>0</v>
          </cell>
          <cell r="DB46" t="str">
            <v/>
          </cell>
          <cell r="DC46" t="str">
            <v/>
          </cell>
          <cell r="DD46" t="str">
            <v/>
          </cell>
          <cell r="DE46" t="b">
            <v>0</v>
          </cell>
          <cell r="DF46" t="b">
            <v>0</v>
          </cell>
        </row>
        <row r="47">
          <cell r="A47" t="str">
            <v>COR2878</v>
          </cell>
          <cell r="B47" t="str">
            <v>MOD 0338V - Removal of UNC requirement for a gas trader to hold a gas shipper licence 
(ON HOLD)</v>
          </cell>
          <cell r="C47" t="str">
            <v>Z2 - Change cancelled</v>
          </cell>
          <cell r="D47">
            <v>41701</v>
          </cell>
          <cell r="E47" t="str">
            <v>CO RCVD 19/12/2012,EQ PROD 08/01/2013,EQ SENT 05/02/2013,BE RCVD 20/06/2013,BE PROD 20/06/2013
BE PROD 03/07/2013
BE SENT 10/09/2013
BE-CLSD 03/03/2014</v>
          </cell>
          <cell r="F47" t="str">
            <v>This Change Order has been raised following the authority approval of UNC Modification 0338V, which will be implemented into the UNC on 1st January 2013. Any systems and process change must be implemented to meet that date.</v>
          </cell>
          <cell r="G47" t="b">
            <v>0</v>
          </cell>
          <cell r="H47" t="str">
            <v/>
          </cell>
          <cell r="I47">
            <v>41262</v>
          </cell>
          <cell r="J47">
            <v>41282</v>
          </cell>
          <cell r="L47" t="b">
            <v>0</v>
          </cell>
          <cell r="M47" t="str">
            <v>NNW</v>
          </cell>
          <cell r="N47" t="str">
            <v>UKT</v>
          </cell>
          <cell r="O47" t="str">
            <v>Sean McGoldrick</v>
          </cell>
          <cell r="P47" t="str">
            <v>Sean McGoldrick</v>
          </cell>
          <cell r="Q47" t="str">
            <v/>
          </cell>
          <cell r="R47" t="str">
            <v>Tricia Moody</v>
          </cell>
          <cell r="S47" t="str">
            <v>Andy Earnshaw</v>
          </cell>
          <cell r="T47" t="str">
            <v>CO</v>
          </cell>
          <cell r="U47" t="str">
            <v>CLOSED</v>
          </cell>
          <cell r="V47" t="b">
            <v>1</v>
          </cell>
          <cell r="X47" t="str">
            <v>Liz Butler / Jo Beardsmore</v>
          </cell>
          <cell r="Y47">
            <v>41282</v>
          </cell>
          <cell r="Z47">
            <v>41310</v>
          </cell>
          <cell r="AB47">
            <v>41310</v>
          </cell>
          <cell r="AD47" t="str">
            <v/>
          </cell>
          <cell r="AF47" t="str">
            <v>SENT</v>
          </cell>
          <cell r="AG47">
            <v>41310</v>
          </cell>
          <cell r="AH47">
            <v>41445</v>
          </cell>
          <cell r="AI47">
            <v>41458</v>
          </cell>
          <cell r="AJ47">
            <v>41458</v>
          </cell>
          <cell r="AK47">
            <v>41554</v>
          </cell>
          <cell r="AM47">
            <v>41527</v>
          </cell>
          <cell r="AN47" t="str">
            <v>Pre Sanction Meeting 03/09/13</v>
          </cell>
          <cell r="AO47">
            <v>41607</v>
          </cell>
          <cell r="AP47">
            <v>140000</v>
          </cell>
          <cell r="AR47" t="str">
            <v/>
          </cell>
          <cell r="AS47" t="str">
            <v>CLSD</v>
          </cell>
          <cell r="AT47">
            <v>41701</v>
          </cell>
          <cell r="AZ47" t="str">
            <v/>
          </cell>
          <cell r="BB47" t="str">
            <v/>
          </cell>
          <cell r="BC47" t="str">
            <v/>
          </cell>
          <cell r="BE47" t="b">
            <v>0</v>
          </cell>
          <cell r="BF47">
            <v>5</v>
          </cell>
          <cell r="BH47">
            <v>41784</v>
          </cell>
          <cell r="BM47" t="str">
            <v/>
          </cell>
          <cell r="BO47" t="str">
            <v>03/03/14 KB - Note received from UKT confirimg the cancellation of this CO as this can be carried out under minor business process changes and a change order is not required.
25.02/14 KB - Update provided by Jo Beardsmore (per email from NGT) confirming t</v>
          </cell>
          <cell r="BQ47" t="str">
            <v/>
          </cell>
          <cell r="BS47" t="str">
            <v/>
          </cell>
          <cell r="BU47" t="str">
            <v/>
          </cell>
          <cell r="BW47" t="str">
            <v/>
          </cell>
          <cell r="BX47" t="str">
            <v/>
          </cell>
          <cell r="BY47" t="str">
            <v/>
          </cell>
          <cell r="BZ47" t="str">
            <v/>
          </cell>
          <cell r="CA47" t="str">
            <v/>
          </cell>
          <cell r="CB47" t="str">
            <v/>
          </cell>
          <cell r="CC47" t="str">
            <v/>
          </cell>
          <cell r="CD47" t="str">
            <v/>
          </cell>
          <cell r="CE47" t="str">
            <v/>
          </cell>
          <cell r="CF47" t="str">
            <v/>
          </cell>
          <cell r="CG47" t="b">
            <v>0</v>
          </cell>
          <cell r="CH47" t="str">
            <v/>
          </cell>
          <cell r="CJ47" t="b">
            <v>0</v>
          </cell>
          <cell r="CK47" t="b">
            <v>0</v>
          </cell>
          <cell r="CL47" t="b">
            <v>0</v>
          </cell>
          <cell r="CM47" t="str">
            <v/>
          </cell>
          <cell r="CO47" t="str">
            <v/>
          </cell>
          <cell r="CP47" t="str">
            <v/>
          </cell>
          <cell r="CQ47" t="b">
            <v>0</v>
          </cell>
          <cell r="CR47" t="b">
            <v>0</v>
          </cell>
          <cell r="CS47" t="str">
            <v/>
          </cell>
          <cell r="CT47" t="str">
            <v/>
          </cell>
          <cell r="CU47" t="str">
            <v/>
          </cell>
          <cell r="CV47" t="str">
            <v/>
          </cell>
          <cell r="CW47" t="str">
            <v/>
          </cell>
          <cell r="CX47" t="b">
            <v>0</v>
          </cell>
          <cell r="CY47" t="b">
            <v>0</v>
          </cell>
          <cell r="CZ47" t="b">
            <v>0</v>
          </cell>
          <cell r="DA47" t="b">
            <v>0</v>
          </cell>
          <cell r="DB47" t="str">
            <v/>
          </cell>
          <cell r="DC47" t="str">
            <v/>
          </cell>
          <cell r="DD47" t="str">
            <v/>
          </cell>
          <cell r="DE47" t="b">
            <v>0</v>
          </cell>
          <cell r="DF47" t="b">
            <v>0</v>
          </cell>
        </row>
        <row r="48">
          <cell r="A48" t="str">
            <v>COR1892</v>
          </cell>
          <cell r="B48" t="str">
            <v>Project Silver</v>
          </cell>
          <cell r="C48" t="str">
            <v>Z2 - Change cancelled</v>
          </cell>
          <cell r="D48">
            <v>41338</v>
          </cell>
          <cell r="E48" t="str">
            <v>CO RCVD 11/02/2010,EQ PNDG 17/02/2010, 
EQ CLSD 05/03/2013</v>
          </cell>
          <cell r="F48" t="str">
            <v/>
          </cell>
          <cell r="G48" t="b">
            <v>0</v>
          </cell>
          <cell r="H48" t="str">
            <v/>
          </cell>
          <cell r="I48">
            <v>40220</v>
          </cell>
          <cell r="L48" t="b">
            <v>0</v>
          </cell>
          <cell r="M48" t="str">
            <v/>
          </cell>
          <cell r="N48" t="str">
            <v/>
          </cell>
          <cell r="O48" t="str">
            <v/>
          </cell>
          <cell r="P48" t="str">
            <v>Vicky Palmer</v>
          </cell>
          <cell r="Q48" t="str">
            <v>Workload Meeting 17/02/10</v>
          </cell>
          <cell r="R48" t="str">
            <v>Peter Bingham</v>
          </cell>
          <cell r="S48" t="str">
            <v>Vicky Palmer</v>
          </cell>
          <cell r="T48" t="str">
            <v>CR (internal)</v>
          </cell>
          <cell r="U48" t="str">
            <v>CLOSED</v>
          </cell>
          <cell r="V48" t="b">
            <v>0</v>
          </cell>
          <cell r="X48" t="str">
            <v/>
          </cell>
          <cell r="AD48" t="str">
            <v/>
          </cell>
          <cell r="AF48" t="str">
            <v>CLSD</v>
          </cell>
          <cell r="AG48">
            <v>41338</v>
          </cell>
          <cell r="AN48" t="str">
            <v/>
          </cell>
          <cell r="AR48" t="str">
            <v/>
          </cell>
          <cell r="AS48" t="str">
            <v/>
          </cell>
          <cell r="AZ48" t="str">
            <v/>
          </cell>
          <cell r="BB48" t="str">
            <v/>
          </cell>
          <cell r="BC48" t="str">
            <v/>
          </cell>
          <cell r="BE48" t="b">
            <v>0</v>
          </cell>
          <cell r="BF48">
            <v>6</v>
          </cell>
          <cell r="BM48" t="str">
            <v/>
          </cell>
          <cell r="BO48" t="str">
            <v>05/03/13 KB - Email received from Vicky Palmer, Head Of Operations, authorising closure of COR1892.  Set to EQ-CLSD.
04/03/13 KB - Email sent to Vicky Palmer requesting formal approval on behalf of this business area to close this project down as the name</v>
          </cell>
          <cell r="BQ48" t="str">
            <v/>
          </cell>
          <cell r="BS48" t="str">
            <v/>
          </cell>
          <cell r="BU48" t="str">
            <v/>
          </cell>
          <cell r="BW48" t="str">
            <v/>
          </cell>
          <cell r="BX48" t="str">
            <v/>
          </cell>
          <cell r="BY48" t="str">
            <v/>
          </cell>
          <cell r="BZ48" t="str">
            <v/>
          </cell>
          <cell r="CA48" t="str">
            <v/>
          </cell>
          <cell r="CB48" t="str">
            <v/>
          </cell>
          <cell r="CC48" t="str">
            <v/>
          </cell>
          <cell r="CD48" t="str">
            <v/>
          </cell>
          <cell r="CE48" t="str">
            <v/>
          </cell>
          <cell r="CF48" t="str">
            <v/>
          </cell>
          <cell r="CG48" t="b">
            <v>0</v>
          </cell>
          <cell r="CH48" t="str">
            <v/>
          </cell>
          <cell r="CJ48" t="b">
            <v>0</v>
          </cell>
          <cell r="CK48" t="b">
            <v>0</v>
          </cell>
          <cell r="CL48" t="b">
            <v>0</v>
          </cell>
          <cell r="CM48" t="str">
            <v/>
          </cell>
          <cell r="CO48" t="str">
            <v/>
          </cell>
          <cell r="CP48" t="str">
            <v/>
          </cell>
          <cell r="CQ48" t="b">
            <v>0</v>
          </cell>
          <cell r="CR48" t="b">
            <v>0</v>
          </cell>
          <cell r="CS48" t="str">
            <v/>
          </cell>
          <cell r="CT48" t="str">
            <v/>
          </cell>
          <cell r="CU48" t="str">
            <v/>
          </cell>
          <cell r="CV48" t="str">
            <v/>
          </cell>
          <cell r="CW48" t="str">
            <v/>
          </cell>
          <cell r="CX48" t="b">
            <v>0</v>
          </cell>
          <cell r="CY48" t="b">
            <v>0</v>
          </cell>
          <cell r="CZ48" t="b">
            <v>0</v>
          </cell>
          <cell r="DA48" t="b">
            <v>0</v>
          </cell>
          <cell r="DB48" t="str">
            <v/>
          </cell>
          <cell r="DC48" t="str">
            <v/>
          </cell>
          <cell r="DD48" t="str">
            <v/>
          </cell>
          <cell r="DE48" t="b">
            <v>0</v>
          </cell>
          <cell r="DF48" t="b">
            <v>0</v>
          </cell>
        </row>
        <row r="49">
          <cell r="A49" t="str">
            <v>COR1893</v>
          </cell>
          <cell r="B49" t="str">
            <v>Further Roll Out of PACE</v>
          </cell>
          <cell r="C49" t="str">
            <v>Z1 - Change completed</v>
          </cell>
          <cell r="D49">
            <v>41592</v>
          </cell>
          <cell r="E49" t="str">
            <v xml:space="preserve">CO RCVD 12/02/2010,EQ PNDG 24/02/2010,EQ PROD 08/03/2010,EQ SENT 08/03/2010,BE RCVD 08/03/2010,BE PNDG 08/03/2010,BE PROD 08/03/2010,BE SENT 23/02/2010,CA RCVD 23/02/2010,PD PROD 23/02/2010,PD IMPD 05/11/2010,EQ SENT 08/03/2010,PD IMPD 05/11/2010,PD CLSD </v>
          </cell>
          <cell r="F49" t="str">
            <v>Change raised to deliver the next phase of the PACE tool roll out.</v>
          </cell>
          <cell r="G49" t="b">
            <v>0</v>
          </cell>
          <cell r="H49" t="str">
            <v/>
          </cell>
          <cell r="I49">
            <v>40221</v>
          </cell>
          <cell r="J49">
            <v>40245</v>
          </cell>
          <cell r="L49" t="b">
            <v>0</v>
          </cell>
          <cell r="M49" t="str">
            <v/>
          </cell>
          <cell r="N49" t="str">
            <v/>
          </cell>
          <cell r="O49" t="str">
            <v/>
          </cell>
          <cell r="P49" t="str">
            <v>Steve Adcock</v>
          </cell>
          <cell r="Q49" t="str">
            <v>Workload Meeting 17/02/10</v>
          </cell>
          <cell r="R49" t="str">
            <v>Steve Adcock</v>
          </cell>
          <cell r="S49" t="str">
            <v>Lorraine Cave</v>
          </cell>
          <cell r="T49" t="str">
            <v>CR (internal)</v>
          </cell>
          <cell r="U49" t="str">
            <v>COMPLETE</v>
          </cell>
          <cell r="V49" t="b">
            <v>0</v>
          </cell>
          <cell r="X49" t="str">
            <v>Steve Ganney</v>
          </cell>
          <cell r="Y49">
            <v>40245</v>
          </cell>
          <cell r="Z49">
            <v>40245</v>
          </cell>
          <cell r="AA49">
            <v>40245</v>
          </cell>
          <cell r="AB49">
            <v>40245</v>
          </cell>
          <cell r="AD49" t="str">
            <v/>
          </cell>
          <cell r="AF49" t="str">
            <v>SENT</v>
          </cell>
          <cell r="AG49">
            <v>40245</v>
          </cell>
          <cell r="AH49">
            <v>40245</v>
          </cell>
          <cell r="AI49">
            <v>40232</v>
          </cell>
          <cell r="AJ49">
            <v>40232</v>
          </cell>
          <cell r="AK49">
            <v>40232</v>
          </cell>
          <cell r="AL49">
            <v>40232</v>
          </cell>
          <cell r="AM49">
            <v>40232</v>
          </cell>
          <cell r="AN49" t="str">
            <v>Dave Turpin</v>
          </cell>
          <cell r="AO49">
            <v>40322</v>
          </cell>
          <cell r="AR49" t="str">
            <v/>
          </cell>
          <cell r="AS49" t="str">
            <v>SENT</v>
          </cell>
          <cell r="AT49">
            <v>40232</v>
          </cell>
          <cell r="AU49">
            <v>40232</v>
          </cell>
          <cell r="AZ49" t="str">
            <v/>
          </cell>
          <cell r="BB49" t="str">
            <v/>
          </cell>
          <cell r="BC49" t="str">
            <v>RCVD</v>
          </cell>
          <cell r="BD49">
            <v>40232</v>
          </cell>
          <cell r="BE49" t="b">
            <v>0</v>
          </cell>
          <cell r="BF49">
            <v>6</v>
          </cell>
          <cell r="BG49">
            <v>40302</v>
          </cell>
          <cell r="BH49">
            <v>40487</v>
          </cell>
          <cell r="BI49">
            <v>40487</v>
          </cell>
          <cell r="BJ49">
            <v>40939</v>
          </cell>
          <cell r="BM49" t="str">
            <v>CLSD</v>
          </cell>
          <cell r="BN49">
            <v>41592</v>
          </cell>
          <cell r="BO49" t="str">
            <v xml:space="preserve">14/11/13 KB - Closure approval received from Steve Adcock
10/09/12 KB - Transferred from DT to LC due to change in roles.                                                                                                          29/02/12 AK - Discuaased at </v>
          </cell>
          <cell r="BQ49" t="str">
            <v/>
          </cell>
          <cell r="BS49" t="str">
            <v/>
          </cell>
          <cell r="BU49" t="str">
            <v/>
          </cell>
          <cell r="BW49" t="str">
            <v/>
          </cell>
          <cell r="BX49" t="str">
            <v/>
          </cell>
          <cell r="BY49" t="str">
            <v/>
          </cell>
          <cell r="BZ49" t="str">
            <v/>
          </cell>
          <cell r="CA49" t="str">
            <v/>
          </cell>
          <cell r="CB49" t="str">
            <v/>
          </cell>
          <cell r="CC49" t="str">
            <v/>
          </cell>
          <cell r="CD49" t="str">
            <v/>
          </cell>
          <cell r="CE49" t="str">
            <v/>
          </cell>
          <cell r="CF49" t="str">
            <v/>
          </cell>
          <cell r="CG49" t="b">
            <v>0</v>
          </cell>
          <cell r="CH49" t="str">
            <v/>
          </cell>
          <cell r="CJ49" t="b">
            <v>0</v>
          </cell>
          <cell r="CK49" t="b">
            <v>0</v>
          </cell>
          <cell r="CL49" t="b">
            <v>0</v>
          </cell>
          <cell r="CM49" t="str">
            <v/>
          </cell>
          <cell r="CO49" t="str">
            <v/>
          </cell>
          <cell r="CP49" t="str">
            <v/>
          </cell>
          <cell r="CQ49" t="b">
            <v>0</v>
          </cell>
          <cell r="CR49" t="b">
            <v>0</v>
          </cell>
          <cell r="CS49" t="str">
            <v/>
          </cell>
          <cell r="CT49" t="str">
            <v/>
          </cell>
          <cell r="CU49" t="str">
            <v/>
          </cell>
          <cell r="CV49" t="str">
            <v/>
          </cell>
          <cell r="CW49" t="str">
            <v/>
          </cell>
          <cell r="CX49" t="b">
            <v>0</v>
          </cell>
          <cell r="CY49" t="b">
            <v>0</v>
          </cell>
          <cell r="CZ49" t="b">
            <v>0</v>
          </cell>
          <cell r="DA49" t="b">
            <v>0</v>
          </cell>
          <cell r="DB49" t="str">
            <v/>
          </cell>
          <cell r="DC49" t="str">
            <v/>
          </cell>
          <cell r="DD49" t="str">
            <v/>
          </cell>
          <cell r="DE49" t="b">
            <v>0</v>
          </cell>
          <cell r="DF49" t="b">
            <v>0</v>
          </cell>
        </row>
        <row r="50">
          <cell r="A50" t="str">
            <v>COR0147</v>
          </cell>
          <cell r="B50" t="str">
            <v>Ensure IAD Datalogger Information is Consistent with UK-Link (WPX0104)</v>
          </cell>
          <cell r="C50" t="str">
            <v>Z2 - Change cancelled</v>
          </cell>
          <cell r="D50">
            <v>41040</v>
          </cell>
          <cell r="E50" t="str">
            <v xml:space="preserve">CO RCVD 24/05/2006
EQ PNDG 01/07/2006
EQ PROD 31/07/2006
EQ SENT 31/07/2006
BE RCVD 31/07/2006
BE PNDG 31/07/2006
BE PROD 31/07/2006
BE SENT 12/04/2011
CA RCVD 12/04/2011
PD PROD 12/04/2011
PD SENT 05/03/2012
EQ SENT 31/07/2006
PD SENT 05/03/2012
PD CLSD </v>
          </cell>
          <cell r="F50" t="str">
            <v>Separated from COR256.</v>
          </cell>
          <cell r="G50" t="b">
            <v>0</v>
          </cell>
          <cell r="H50" t="str">
            <v/>
          </cell>
          <cell r="I50">
            <v>38861</v>
          </cell>
          <cell r="L50" t="b">
            <v>0</v>
          </cell>
          <cell r="M50" t="str">
            <v/>
          </cell>
          <cell r="N50" t="str">
            <v/>
          </cell>
          <cell r="O50" t="str">
            <v/>
          </cell>
          <cell r="P50" t="str">
            <v>Alison Jennings</v>
          </cell>
          <cell r="Q50" t="str">
            <v/>
          </cell>
          <cell r="R50" t="str">
            <v>Vicky Palmer</v>
          </cell>
          <cell r="S50" t="str">
            <v>Sat Kalsi</v>
          </cell>
          <cell r="T50" t="str">
            <v>CR (internal)</v>
          </cell>
          <cell r="U50" t="str">
            <v>CLOSED</v>
          </cell>
          <cell r="V50" t="b">
            <v>1</v>
          </cell>
          <cell r="X50" t="str">
            <v>Tony Long</v>
          </cell>
          <cell r="Y50">
            <v>38929</v>
          </cell>
          <cell r="Z50">
            <v>38929</v>
          </cell>
          <cell r="AA50">
            <v>38929</v>
          </cell>
          <cell r="AB50">
            <v>38929</v>
          </cell>
          <cell r="AD50" t="str">
            <v/>
          </cell>
          <cell r="AF50" t="str">
            <v>SENT</v>
          </cell>
          <cell r="AG50">
            <v>38929</v>
          </cell>
          <cell r="AH50">
            <v>38929</v>
          </cell>
          <cell r="AI50">
            <v>40514</v>
          </cell>
          <cell r="AJ50">
            <v>40514</v>
          </cell>
          <cell r="AK50">
            <v>40648</v>
          </cell>
          <cell r="AL50">
            <v>40648</v>
          </cell>
          <cell r="AM50">
            <v>40645</v>
          </cell>
          <cell r="AN50" t="str">
            <v/>
          </cell>
          <cell r="AR50" t="str">
            <v/>
          </cell>
          <cell r="AS50" t="str">
            <v>SENT</v>
          </cell>
          <cell r="AT50">
            <v>40645</v>
          </cell>
          <cell r="AU50">
            <v>40645</v>
          </cell>
          <cell r="AZ50" t="str">
            <v/>
          </cell>
          <cell r="BB50" t="str">
            <v/>
          </cell>
          <cell r="BC50" t="str">
            <v>RCVD</v>
          </cell>
          <cell r="BD50">
            <v>40645</v>
          </cell>
          <cell r="BE50" t="b">
            <v>0</v>
          </cell>
          <cell r="BF50">
            <v>6</v>
          </cell>
          <cell r="BG50">
            <v>40764</v>
          </cell>
          <cell r="BH50">
            <v>40929</v>
          </cell>
          <cell r="BI50">
            <v>40929</v>
          </cell>
          <cell r="BJ50">
            <v>40973</v>
          </cell>
          <cell r="BK50">
            <v>40973</v>
          </cell>
          <cell r="BL50">
            <v>41001</v>
          </cell>
          <cell r="BM50" t="str">
            <v>CLSD</v>
          </cell>
          <cell r="BN50">
            <v>41040</v>
          </cell>
          <cell r="BO50" t="str">
            <v>11/05/  AK - Email rec'd ffrom Vicky Palmer stating "Yes happy for it to be closed."
11/05/12 AK - Email sent to Vicky Palmer stating "Following my attached note sent on 05/03/12, please can you confirm whether you are happy for this change to be closed?</v>
          </cell>
          <cell r="BQ50" t="str">
            <v/>
          </cell>
          <cell r="BS50" t="str">
            <v/>
          </cell>
          <cell r="BU50" t="str">
            <v/>
          </cell>
          <cell r="BW50" t="str">
            <v/>
          </cell>
          <cell r="BX50" t="str">
            <v/>
          </cell>
          <cell r="BY50" t="str">
            <v/>
          </cell>
          <cell r="BZ50" t="str">
            <v/>
          </cell>
          <cell r="CA50" t="str">
            <v/>
          </cell>
          <cell r="CB50" t="str">
            <v/>
          </cell>
          <cell r="CC50" t="str">
            <v/>
          </cell>
          <cell r="CD50" t="str">
            <v/>
          </cell>
          <cell r="CE50" t="str">
            <v/>
          </cell>
          <cell r="CF50" t="str">
            <v/>
          </cell>
          <cell r="CG50" t="b">
            <v>0</v>
          </cell>
          <cell r="CH50" t="str">
            <v/>
          </cell>
          <cell r="CJ50" t="b">
            <v>0</v>
          </cell>
          <cell r="CK50" t="b">
            <v>0</v>
          </cell>
          <cell r="CL50" t="b">
            <v>0</v>
          </cell>
          <cell r="CM50" t="str">
            <v/>
          </cell>
          <cell r="CO50" t="str">
            <v/>
          </cell>
          <cell r="CP50" t="str">
            <v/>
          </cell>
          <cell r="CQ50" t="b">
            <v>0</v>
          </cell>
          <cell r="CR50" t="b">
            <v>0</v>
          </cell>
          <cell r="CS50" t="str">
            <v/>
          </cell>
          <cell r="CT50" t="str">
            <v/>
          </cell>
          <cell r="CU50" t="str">
            <v/>
          </cell>
          <cell r="CV50" t="str">
            <v/>
          </cell>
          <cell r="CW50" t="str">
            <v/>
          </cell>
          <cell r="CX50" t="b">
            <v>0</v>
          </cell>
          <cell r="CY50" t="b">
            <v>0</v>
          </cell>
          <cell r="CZ50" t="b">
            <v>0</v>
          </cell>
          <cell r="DA50" t="b">
            <v>0</v>
          </cell>
          <cell r="DB50" t="str">
            <v/>
          </cell>
          <cell r="DC50" t="str">
            <v/>
          </cell>
          <cell r="DD50" t="str">
            <v/>
          </cell>
          <cell r="DE50" t="b">
            <v>0</v>
          </cell>
          <cell r="DF50" t="b">
            <v>0</v>
          </cell>
        </row>
        <row r="51">
          <cell r="A51" t="str">
            <v>COR2433</v>
          </cell>
          <cell r="B51" t="str">
            <v>UKL Disk Storage &amp; SAN Switch Upgrade
UK Link Storage &amp; Tape Back-up</v>
          </cell>
          <cell r="C51" t="str">
            <v>Z1 - Change completed</v>
          </cell>
          <cell r="D51">
            <v>41296</v>
          </cell>
          <cell r="E51" t="str">
            <v>CO RCVD 07/10/2011,EQ PNDG 12/10/2011,EQ PROD 01/11/2011,EQ SENT 10/04/2012,BE RCVD 10/04/2012,BE PNDG 10/04/2012,BE PROD 10/04/2012,EQ SENT 10/04/2012,BE PROD 10/04/2012,PD PROD 08/08/2012,PD IMPD 01/07/2012,PD SENT 08/01/2013,PD CLSD 22/01/2013</v>
          </cell>
          <cell r="F51" t="str">
            <v/>
          </cell>
          <cell r="G51" t="b">
            <v>0</v>
          </cell>
          <cell r="H51" t="str">
            <v/>
          </cell>
          <cell r="I51">
            <v>40823</v>
          </cell>
          <cell r="J51">
            <v>40848</v>
          </cell>
          <cell r="L51" t="b">
            <v>0</v>
          </cell>
          <cell r="M51" t="str">
            <v/>
          </cell>
          <cell r="N51" t="str">
            <v/>
          </cell>
          <cell r="O51" t="str">
            <v/>
          </cell>
          <cell r="P51" t="str">
            <v>Christina McArthur</v>
          </cell>
          <cell r="Q51" t="str">
            <v>Workload Meeting 12/10/11</v>
          </cell>
          <cell r="R51" t="str">
            <v/>
          </cell>
          <cell r="S51" t="str">
            <v>Sat Kalsi</v>
          </cell>
          <cell r="T51" t="str">
            <v>CR (internal)</v>
          </cell>
          <cell r="U51" t="str">
            <v>COMPLETE</v>
          </cell>
          <cell r="V51" t="b">
            <v>0</v>
          </cell>
          <cell r="X51" t="str">
            <v>Christina McArthur</v>
          </cell>
          <cell r="Y51">
            <v>40848</v>
          </cell>
          <cell r="Z51">
            <v>41009</v>
          </cell>
          <cell r="AA51">
            <v>41009</v>
          </cell>
          <cell r="AB51">
            <v>41009</v>
          </cell>
          <cell r="AD51" t="str">
            <v/>
          </cell>
          <cell r="AE51">
            <v>41100</v>
          </cell>
          <cell r="AF51" t="str">
            <v>SENT</v>
          </cell>
          <cell r="AG51">
            <v>41009</v>
          </cell>
          <cell r="AH51">
            <v>41009</v>
          </cell>
          <cell r="AI51">
            <v>41023</v>
          </cell>
          <cell r="AJ51">
            <v>41023</v>
          </cell>
          <cell r="AN51" t="str">
            <v/>
          </cell>
          <cell r="AR51" t="str">
            <v/>
          </cell>
          <cell r="AS51" t="str">
            <v>PROD</v>
          </cell>
          <cell r="AT51">
            <v>41009</v>
          </cell>
          <cell r="AZ51" t="str">
            <v/>
          </cell>
          <cell r="BB51" t="str">
            <v/>
          </cell>
          <cell r="BC51" t="str">
            <v/>
          </cell>
          <cell r="BE51" t="b">
            <v>0</v>
          </cell>
          <cell r="BF51">
            <v>7</v>
          </cell>
          <cell r="BH51">
            <v>41091</v>
          </cell>
          <cell r="BI51">
            <v>41179</v>
          </cell>
          <cell r="BJ51">
            <v>41197</v>
          </cell>
          <cell r="BM51" t="str">
            <v>CLSD</v>
          </cell>
          <cell r="BN51">
            <v>41296</v>
          </cell>
          <cell r="BO51" t="str">
            <v>2/01/13 KB - E-mail received from Sat Kalsi authorising closure - set to PD-CLSD.  
09/01/13 KB - Update provided by Tony Long - ECF completed 8/1/13 and submitted to finance for project closure.  The CCN date should align. 
11/10/12 KB - Copy of email re</v>
          </cell>
          <cell r="BQ51" t="str">
            <v/>
          </cell>
          <cell r="BS51" t="str">
            <v/>
          </cell>
          <cell r="BU51" t="str">
            <v/>
          </cell>
          <cell r="BW51" t="str">
            <v/>
          </cell>
          <cell r="BX51" t="str">
            <v/>
          </cell>
          <cell r="BY51" t="str">
            <v/>
          </cell>
          <cell r="BZ51" t="str">
            <v/>
          </cell>
          <cell r="CA51" t="str">
            <v/>
          </cell>
          <cell r="CB51" t="str">
            <v/>
          </cell>
          <cell r="CC51" t="str">
            <v/>
          </cell>
          <cell r="CD51" t="str">
            <v/>
          </cell>
          <cell r="CE51" t="str">
            <v/>
          </cell>
          <cell r="CF51" t="str">
            <v/>
          </cell>
          <cell r="CG51" t="b">
            <v>0</v>
          </cell>
          <cell r="CH51" t="str">
            <v/>
          </cell>
          <cell r="CJ51" t="b">
            <v>0</v>
          </cell>
          <cell r="CK51" t="b">
            <v>0</v>
          </cell>
          <cell r="CL51" t="b">
            <v>0</v>
          </cell>
          <cell r="CM51" t="str">
            <v/>
          </cell>
          <cell r="CO51" t="str">
            <v/>
          </cell>
          <cell r="CP51" t="str">
            <v/>
          </cell>
          <cell r="CQ51" t="b">
            <v>0</v>
          </cell>
          <cell r="CR51" t="b">
            <v>0</v>
          </cell>
          <cell r="CS51" t="str">
            <v/>
          </cell>
          <cell r="CT51" t="str">
            <v/>
          </cell>
          <cell r="CU51" t="str">
            <v/>
          </cell>
          <cell r="CV51" t="str">
            <v/>
          </cell>
          <cell r="CW51" t="str">
            <v/>
          </cell>
          <cell r="CX51" t="b">
            <v>0</v>
          </cell>
          <cell r="CY51" t="b">
            <v>0</v>
          </cell>
          <cell r="CZ51" t="b">
            <v>0</v>
          </cell>
          <cell r="DA51" t="b">
            <v>0</v>
          </cell>
          <cell r="DB51" t="str">
            <v/>
          </cell>
          <cell r="DC51" t="str">
            <v/>
          </cell>
          <cell r="DD51" t="str">
            <v/>
          </cell>
          <cell r="DE51" t="b">
            <v>0</v>
          </cell>
          <cell r="DF51" t="b">
            <v>0</v>
          </cell>
        </row>
        <row r="52">
          <cell r="A52" t="str">
            <v>COR1154.12</v>
          </cell>
          <cell r="B52" t="str">
            <v xml:space="preserve">Data Cleansing and Migration </v>
          </cell>
          <cell r="C52" t="str">
            <v>Z2 - Change cancelled</v>
          </cell>
          <cell r="D52">
            <v>41296</v>
          </cell>
          <cell r="E52" t="str">
            <v>CO RCVD 22/01/2013</v>
          </cell>
          <cell r="F52" t="str">
            <v>As part of the UK Link Programme, data from the existing applications must be migrated to the target system. The Business recognises that there are known errors with the data used by the UK Link systems, and as such the UK Link Programme recognises the ne</v>
          </cell>
          <cell r="G52" t="b">
            <v>0</v>
          </cell>
          <cell r="H52" t="str">
            <v/>
          </cell>
          <cell r="I52">
            <v>41296</v>
          </cell>
          <cell r="L52" t="b">
            <v>0</v>
          </cell>
          <cell r="M52" t="str">
            <v/>
          </cell>
          <cell r="N52" t="str">
            <v/>
          </cell>
          <cell r="O52" t="str">
            <v/>
          </cell>
          <cell r="P52" t="str">
            <v>Jo Bradbury</v>
          </cell>
          <cell r="Q52" t="str">
            <v>Workload Meeting 23/01/2013</v>
          </cell>
          <cell r="R52" t="str">
            <v>Sat Kalsi</v>
          </cell>
          <cell r="S52" t="str">
            <v>Padmini Duvvuri</v>
          </cell>
          <cell r="T52" t="str">
            <v>CO</v>
          </cell>
          <cell r="U52" t="str">
            <v>CLOSED</v>
          </cell>
          <cell r="V52" t="b">
            <v>0</v>
          </cell>
          <cell r="W52">
            <v>41578</v>
          </cell>
          <cell r="X52" t="str">
            <v>Donna Hadley</v>
          </cell>
          <cell r="AD52" t="str">
            <v/>
          </cell>
          <cell r="AF52" t="str">
            <v/>
          </cell>
          <cell r="AN52" t="str">
            <v/>
          </cell>
          <cell r="AR52" t="str">
            <v/>
          </cell>
          <cell r="AS52" t="str">
            <v/>
          </cell>
          <cell r="AZ52" t="str">
            <v/>
          </cell>
          <cell r="BB52" t="str">
            <v/>
          </cell>
          <cell r="BC52" t="str">
            <v/>
          </cell>
          <cell r="BE52" t="b">
            <v>0</v>
          </cell>
          <cell r="BF52">
            <v>7</v>
          </cell>
          <cell r="BM52" t="str">
            <v/>
          </cell>
          <cell r="BO52" t="str">
            <v/>
          </cell>
          <cell r="BQ52" t="str">
            <v/>
          </cell>
          <cell r="BS52" t="str">
            <v/>
          </cell>
          <cell r="BU52" t="str">
            <v/>
          </cell>
          <cell r="BW52" t="str">
            <v/>
          </cell>
          <cell r="BX52" t="str">
            <v/>
          </cell>
          <cell r="BY52" t="str">
            <v/>
          </cell>
          <cell r="BZ52" t="str">
            <v/>
          </cell>
          <cell r="CA52" t="str">
            <v/>
          </cell>
          <cell r="CB52" t="str">
            <v/>
          </cell>
          <cell r="CC52" t="str">
            <v/>
          </cell>
          <cell r="CD52" t="str">
            <v/>
          </cell>
          <cell r="CE52" t="str">
            <v/>
          </cell>
          <cell r="CF52" t="str">
            <v/>
          </cell>
          <cell r="CG52" t="b">
            <v>0</v>
          </cell>
          <cell r="CH52" t="str">
            <v/>
          </cell>
          <cell r="CJ52" t="b">
            <v>0</v>
          </cell>
          <cell r="CK52" t="b">
            <v>0</v>
          </cell>
          <cell r="CL52" t="b">
            <v>0</v>
          </cell>
          <cell r="CM52" t="str">
            <v/>
          </cell>
          <cell r="CO52" t="str">
            <v/>
          </cell>
          <cell r="CP52" t="str">
            <v/>
          </cell>
          <cell r="CQ52" t="b">
            <v>0</v>
          </cell>
          <cell r="CR52" t="b">
            <v>0</v>
          </cell>
          <cell r="CS52" t="str">
            <v/>
          </cell>
          <cell r="CT52" t="str">
            <v/>
          </cell>
          <cell r="CU52" t="str">
            <v/>
          </cell>
          <cell r="CV52" t="str">
            <v/>
          </cell>
          <cell r="CW52" t="str">
            <v/>
          </cell>
          <cell r="CX52" t="b">
            <v>0</v>
          </cell>
          <cell r="CY52" t="b">
            <v>0</v>
          </cell>
          <cell r="CZ52" t="b">
            <v>0</v>
          </cell>
          <cell r="DA52" t="b">
            <v>0</v>
          </cell>
          <cell r="DB52" t="str">
            <v/>
          </cell>
          <cell r="DC52" t="str">
            <v/>
          </cell>
          <cell r="DD52" t="str">
            <v/>
          </cell>
          <cell r="DE52" t="b">
            <v>0</v>
          </cell>
          <cell r="DF52" t="b">
            <v>0</v>
          </cell>
        </row>
        <row r="53">
          <cell r="A53" t="str">
            <v>4713</v>
          </cell>
          <cell r="B53" t="str">
            <v>Actual read following estimated transfer read calculating AQ of 1 (linked to XRN4690)</v>
          </cell>
          <cell r="C53" t="str">
            <v>A2 - CP proposed for ChMC</v>
          </cell>
          <cell r="D53">
            <v>43308</v>
          </cell>
          <cell r="E53" t="str">
            <v>16/07/2018 - HS
A1 - ICAF - Awaiting Capture Assignment
A5 - CP in capture with DSG
A10 - ICAF - Capture complete, awaiting CIO PM assignment
A2 - CP proposed for ChMC</v>
          </cell>
          <cell r="F53" t="str">
            <v/>
          </cell>
          <cell r="G53" t="b">
            <v>0</v>
          </cell>
          <cell r="H53" t="str">
            <v/>
          </cell>
          <cell r="I53">
            <v>43297</v>
          </cell>
          <cell r="K53">
            <v>43770</v>
          </cell>
          <cell r="L53" t="b">
            <v>0</v>
          </cell>
          <cell r="M53" t="str">
            <v/>
          </cell>
          <cell r="N53" t="str">
            <v/>
          </cell>
          <cell r="O53" t="str">
            <v>James Rigby</v>
          </cell>
          <cell r="P53" t="str">
            <v>Emma Smith (on behalf of James Rigby - Npower)</v>
          </cell>
          <cell r="Q53" t="str">
            <v/>
          </cell>
          <cell r="R53" t="str">
            <v>Emma Smith</v>
          </cell>
          <cell r="S53" t="str">
            <v>Ellie Rogers</v>
          </cell>
          <cell r="T53" t="str">
            <v>CP</v>
          </cell>
          <cell r="U53" t="str">
            <v>LIVE</v>
          </cell>
          <cell r="V53" t="b">
            <v>0</v>
          </cell>
          <cell r="X53" t="str">
            <v/>
          </cell>
          <cell r="AD53" t="str">
            <v/>
          </cell>
          <cell r="AF53" t="str">
            <v/>
          </cell>
          <cell r="AN53" t="str">
            <v/>
          </cell>
          <cell r="AR53" t="str">
            <v/>
          </cell>
          <cell r="AS53" t="str">
            <v/>
          </cell>
          <cell r="AZ53" t="str">
            <v/>
          </cell>
          <cell r="BB53" t="str">
            <v/>
          </cell>
          <cell r="BC53" t="str">
            <v/>
          </cell>
          <cell r="BE53" t="b">
            <v>0</v>
          </cell>
          <cell r="BH53">
            <v>43405</v>
          </cell>
          <cell r="BM53" t="str">
            <v/>
          </cell>
          <cell r="BO53" t="str">
            <v>20/07/2018 DC Rachel Hinsley advised this should be going back to ICAF to be assigned to a PM
18/07/2018 HS - going to capture - to be assigned to Ellie Rogers. XRN4690 already gone to capture. Two solutions linked to this change (interim and enduring sol</v>
          </cell>
          <cell r="BQ53" t="str">
            <v/>
          </cell>
          <cell r="BS53" t="str">
            <v/>
          </cell>
          <cell r="BU53" t="str">
            <v/>
          </cell>
          <cell r="BW53" t="str">
            <v/>
          </cell>
          <cell r="BX53" t="str">
            <v/>
          </cell>
          <cell r="BY53" t="str">
            <v>Nov2019</v>
          </cell>
          <cell r="BZ53" t="str">
            <v/>
          </cell>
          <cell r="CA53" t="str">
            <v>R &amp; N</v>
          </cell>
          <cell r="CB53" t="str">
            <v/>
          </cell>
          <cell r="CC53" t="str">
            <v>Third Party SI / Service Provider</v>
          </cell>
          <cell r="CD53" t="str">
            <v>ISU</v>
          </cell>
          <cell r="CE53" t="str">
            <v>Reads</v>
          </cell>
          <cell r="CF53" t="str">
            <v>60-100 days</v>
          </cell>
          <cell r="CG53" t="b">
            <v>0</v>
          </cell>
          <cell r="CH53" t="str">
            <v/>
          </cell>
          <cell r="CJ53" t="b">
            <v>1</v>
          </cell>
          <cell r="CK53" t="b">
            <v>1</v>
          </cell>
          <cell r="CL53" t="b">
            <v>1</v>
          </cell>
          <cell r="CM53" t="str">
            <v/>
          </cell>
          <cell r="CO53" t="str">
            <v/>
          </cell>
          <cell r="CP53" t="str">
            <v/>
          </cell>
          <cell r="CQ53" t="b">
            <v>0</v>
          </cell>
          <cell r="CR53" t="b">
            <v>0</v>
          </cell>
          <cell r="CS53" t="str">
            <v/>
          </cell>
          <cell r="CT53" t="str">
            <v/>
          </cell>
          <cell r="CU53" t="str">
            <v/>
          </cell>
          <cell r="CV53" t="str">
            <v>ChMC endorsed Change Proposal</v>
          </cell>
          <cell r="CW53" t="str">
            <v>One Market Group</v>
          </cell>
          <cell r="CX53" t="b">
            <v>1</v>
          </cell>
          <cell r="CY53" t="b">
            <v>0</v>
          </cell>
          <cell r="CZ53" t="b">
            <v>0</v>
          </cell>
          <cell r="DA53" t="b">
            <v>0</v>
          </cell>
          <cell r="DB53" t="str">
            <v>Service Area 5: Metered Volume and Metered Quantity</v>
          </cell>
          <cell r="DC53" t="str">
            <v>Two to Five</v>
          </cell>
          <cell r="DD53" t="str">
            <v>Medium</v>
          </cell>
          <cell r="DE53" t="b">
            <v>0</v>
          </cell>
          <cell r="DF53" t="b">
            <v>0</v>
          </cell>
          <cell r="DG53">
            <v>43292</v>
          </cell>
        </row>
        <row r="54">
          <cell r="A54" t="str">
            <v>4714</v>
          </cell>
          <cell r="B54" t="str">
            <v>Birst Reporting for Strategy House Embedding</v>
          </cell>
          <cell r="C54" t="str">
            <v>A9 - Internal change progressing through capture</v>
          </cell>
          <cell r="D54">
            <v>43299</v>
          </cell>
          <cell r="E54" t="str">
            <v>16/07/2018 HS
A1 - ICAF - Awaiting Capture Assignment
A9 - Internal change progressing through capture</v>
          </cell>
          <cell r="F54" t="str">
            <v>WHAT - 
There are two elements of reporting that is required for the Business Change Team to monitor the embedding of the strategy house and pillars across Xoserve:
Strategy House Embedding 
oThis requires the following to be captured and reported on wit</v>
          </cell>
          <cell r="G54" t="b">
            <v>0</v>
          </cell>
          <cell r="H54" t="str">
            <v>N/A</v>
          </cell>
          <cell r="I54">
            <v>43297</v>
          </cell>
          <cell r="K54">
            <v>43329</v>
          </cell>
          <cell r="L54" t="b">
            <v>0</v>
          </cell>
          <cell r="M54" t="str">
            <v/>
          </cell>
          <cell r="N54" t="str">
            <v/>
          </cell>
          <cell r="O54" t="str">
            <v>N/A</v>
          </cell>
          <cell r="P54" t="str">
            <v>Jo Duncan</v>
          </cell>
          <cell r="Q54" t="str">
            <v/>
          </cell>
          <cell r="R54" t="str">
            <v>Crispin Wibberley</v>
          </cell>
          <cell r="S54" t="str">
            <v>Jo Duncan</v>
          </cell>
          <cell r="T54" t="str">
            <v>CR (Internal)</v>
          </cell>
          <cell r="U54" t="str">
            <v>LIVE</v>
          </cell>
          <cell r="V54" t="b">
            <v>0</v>
          </cell>
          <cell r="X54" t="str">
            <v/>
          </cell>
          <cell r="AD54" t="str">
            <v/>
          </cell>
          <cell r="AF54" t="str">
            <v/>
          </cell>
          <cell r="AN54" t="str">
            <v/>
          </cell>
          <cell r="AR54" t="str">
            <v/>
          </cell>
          <cell r="AS54" t="str">
            <v/>
          </cell>
          <cell r="AZ54" t="str">
            <v/>
          </cell>
          <cell r="BB54" t="str">
            <v/>
          </cell>
          <cell r="BC54" t="str">
            <v/>
          </cell>
          <cell r="BE54" t="b">
            <v>0</v>
          </cell>
          <cell r="BM54" t="str">
            <v/>
          </cell>
          <cell r="BO54" t="str">
            <v>18/07/2018 HS - going to Data Office. Jo Duncan assigned as PM who will take it through capture.
16/07/2018 HS - CR raised today. Going to ICAF this Wednesday (18/07) where a PM will be assigned to this change.</v>
          </cell>
          <cell r="BQ54" t="str">
            <v/>
          </cell>
          <cell r="BS54" t="str">
            <v/>
          </cell>
          <cell r="BU54" t="str">
            <v/>
          </cell>
          <cell r="BW54" t="str">
            <v/>
          </cell>
          <cell r="BX54" t="str">
            <v/>
          </cell>
          <cell r="BY54" t="str">
            <v/>
          </cell>
          <cell r="BZ54" t="str">
            <v/>
          </cell>
          <cell r="CA54" t="str">
            <v>Data Office</v>
          </cell>
          <cell r="CB54" t="str">
            <v/>
          </cell>
          <cell r="CC54" t="str">
            <v>Xoserve Resource</v>
          </cell>
          <cell r="CD54" t="str">
            <v>Birst</v>
          </cell>
          <cell r="CE54" t="str">
            <v>Other</v>
          </cell>
          <cell r="CF54" t="str">
            <v>0-30 days</v>
          </cell>
          <cell r="CG54" t="b">
            <v>0</v>
          </cell>
          <cell r="CH54" t="str">
            <v/>
          </cell>
          <cell r="CJ54" t="b">
            <v>0</v>
          </cell>
          <cell r="CK54" t="b">
            <v>0</v>
          </cell>
          <cell r="CL54" t="b">
            <v>0</v>
          </cell>
          <cell r="CM54" t="str">
            <v/>
          </cell>
          <cell r="CO54" t="str">
            <v/>
          </cell>
          <cell r="CP54" t="str">
            <v/>
          </cell>
          <cell r="CQ54" t="b">
            <v>0</v>
          </cell>
          <cell r="CR54" t="b">
            <v>0</v>
          </cell>
          <cell r="CS54" t="str">
            <v/>
          </cell>
          <cell r="CT54" t="str">
            <v/>
          </cell>
          <cell r="CU54" t="str">
            <v/>
          </cell>
          <cell r="CV54" t="str">
            <v>Xoserve Internal CR (business improvement initiative)</v>
          </cell>
          <cell r="CW54" t="str">
            <v>All UK Gas Market Participants</v>
          </cell>
          <cell r="CX54" t="b">
            <v>0</v>
          </cell>
          <cell r="CY54" t="b">
            <v>0</v>
          </cell>
          <cell r="CZ54" t="b">
            <v>0</v>
          </cell>
          <cell r="DA54" t="b">
            <v>0</v>
          </cell>
          <cell r="DB54" t="str">
            <v>Service Area 23: Internal</v>
          </cell>
          <cell r="DC54" t="str">
            <v>None (Xoserve internal initiative)</v>
          </cell>
          <cell r="DD54" t="str">
            <v>Medium</v>
          </cell>
          <cell r="DE54" t="b">
            <v>0</v>
          </cell>
          <cell r="DF54" t="b">
            <v>0</v>
          </cell>
        </row>
        <row r="55">
          <cell r="A55" t="str">
            <v>4715</v>
          </cell>
          <cell r="B55" t="str">
            <v>Indication of Consumer Sub-Deduct Pipework</v>
          </cell>
          <cell r="C55" t="str">
            <v>A2 - CP proposed for ChMC</v>
          </cell>
          <cell r="D55">
            <v>43299</v>
          </cell>
          <cell r="E55" t="str">
            <v>17/07/2018 HS
A1 - ICAF - Awaiting Capture Assignment
A2 - CP proposed for ChMC</v>
          </cell>
          <cell r="F55" t="str">
            <v>Ofgem have tasked the DN’s to clarify ownership or re-engineer all Prime &amp; Sub configurations to Freestanding to ensure that all pipework is directly connected to the network and therefore  the responsibility of the DN’s to maintain in accordance with UNC</v>
          </cell>
          <cell r="G55" t="b">
            <v>0</v>
          </cell>
          <cell r="H55" t="str">
            <v/>
          </cell>
          <cell r="I55">
            <v>43298</v>
          </cell>
          <cell r="K55">
            <v>43405</v>
          </cell>
          <cell r="L55" t="b">
            <v>0</v>
          </cell>
          <cell r="M55" t="str">
            <v/>
          </cell>
          <cell r="N55" t="str">
            <v/>
          </cell>
          <cell r="O55" t="str">
            <v>Paul Aldridge</v>
          </cell>
          <cell r="P55" t="str">
            <v>Simon Harris</v>
          </cell>
          <cell r="Q55" t="str">
            <v/>
          </cell>
          <cell r="R55" t="str">
            <v>Paul Aldridge (Cadent Gas)</v>
          </cell>
          <cell r="S55" t="str">
            <v>Simon Harris</v>
          </cell>
          <cell r="T55" t="str">
            <v>CP</v>
          </cell>
          <cell r="U55" t="str">
            <v>LIVE</v>
          </cell>
          <cell r="V55" t="b">
            <v>0</v>
          </cell>
          <cell r="X55" t="str">
            <v/>
          </cell>
          <cell r="AD55" t="str">
            <v/>
          </cell>
          <cell r="AF55" t="str">
            <v/>
          </cell>
          <cell r="AN55" t="str">
            <v/>
          </cell>
          <cell r="AR55" t="str">
            <v/>
          </cell>
          <cell r="AS55" t="str">
            <v/>
          </cell>
          <cell r="AZ55" t="str">
            <v/>
          </cell>
          <cell r="BB55" t="str">
            <v/>
          </cell>
          <cell r="BC55" t="str">
            <v/>
          </cell>
          <cell r="BE55" t="b">
            <v>0</v>
          </cell>
          <cell r="BM55" t="str">
            <v/>
          </cell>
          <cell r="BO55" t="str">
            <v>18/07/2018 HS - going to capture with Simon Harris. Appendix to be added, sent back to Simon and this change will then go to DSG. It will then also go to ChMC in August.</v>
          </cell>
          <cell r="BQ55" t="str">
            <v/>
          </cell>
          <cell r="BS55" t="str">
            <v/>
          </cell>
          <cell r="BU55" t="str">
            <v/>
          </cell>
          <cell r="BW55" t="str">
            <v/>
          </cell>
          <cell r="BX55" t="str">
            <v/>
          </cell>
          <cell r="BY55" t="str">
            <v/>
          </cell>
          <cell r="BZ55" t="str">
            <v/>
          </cell>
          <cell r="CA55" t="str">
            <v>ICAF</v>
          </cell>
          <cell r="CB55" t="str">
            <v/>
          </cell>
          <cell r="CC55" t="str">
            <v>Third Party SI / Service Provider</v>
          </cell>
          <cell r="CD55" t="str">
            <v>ISU</v>
          </cell>
          <cell r="CE55" t="str">
            <v>Portal</v>
          </cell>
          <cell r="CF55" t="str">
            <v>30-60 days</v>
          </cell>
          <cell r="CG55" t="b">
            <v>0</v>
          </cell>
          <cell r="CH55" t="str">
            <v/>
          </cell>
          <cell r="CJ55" t="b">
            <v>0</v>
          </cell>
          <cell r="CK55" t="b">
            <v>1</v>
          </cell>
          <cell r="CL55" t="b">
            <v>0</v>
          </cell>
          <cell r="CM55" t="str">
            <v/>
          </cell>
          <cell r="CO55" t="str">
            <v/>
          </cell>
          <cell r="CP55" t="str">
            <v/>
          </cell>
          <cell r="CQ55" t="b">
            <v>0</v>
          </cell>
          <cell r="CR55" t="b">
            <v>0</v>
          </cell>
          <cell r="CS55" t="str">
            <v/>
          </cell>
          <cell r="CT55" t="str">
            <v/>
          </cell>
          <cell r="CU55" t="str">
            <v/>
          </cell>
          <cell r="CV55" t="str">
            <v>ChMC endorsed Change Proposal</v>
          </cell>
          <cell r="CW55" t="str">
            <v>One Market Group</v>
          </cell>
          <cell r="CX55" t="b">
            <v>0</v>
          </cell>
          <cell r="CY55" t="b">
            <v>1</v>
          </cell>
          <cell r="CZ55" t="b">
            <v>0</v>
          </cell>
          <cell r="DA55" t="b">
            <v>0</v>
          </cell>
          <cell r="DB55" t="str">
            <v>Service Area 18: Provision of User Reports and Information</v>
          </cell>
          <cell r="DC55" t="str">
            <v>One</v>
          </cell>
          <cell r="DD55" t="str">
            <v>Low</v>
          </cell>
          <cell r="DE55" t="b">
            <v>0</v>
          </cell>
          <cell r="DF55" t="b">
            <v>0</v>
          </cell>
        </row>
        <row r="56">
          <cell r="A56" t="str">
            <v>4716</v>
          </cell>
          <cell r="B56" t="str">
            <v>Increased Field Length – ‘Updated by’ data item</v>
          </cell>
          <cell r="C56" t="str">
            <v>A9 - Internal change progressing through capture</v>
          </cell>
          <cell r="D56">
            <v>43299</v>
          </cell>
          <cell r="E56" t="str">
            <v>A1 - ICAF - Awaiting Capture Assignment
A9 - Internal change progressing through capture</v>
          </cell>
          <cell r="F56" t="str">
            <v>The data item ‘Updated by’ is 12 characters is insufficient length to fully display the contents of the field. This change is to expand the field to 50 characters so that all data can be stored and viewed.</v>
          </cell>
          <cell r="G56" t="b">
            <v>0</v>
          </cell>
          <cell r="H56" t="str">
            <v/>
          </cell>
          <cell r="I56">
            <v>43298</v>
          </cell>
          <cell r="L56" t="b">
            <v>0</v>
          </cell>
          <cell r="M56" t="str">
            <v/>
          </cell>
          <cell r="N56" t="str">
            <v/>
          </cell>
          <cell r="O56" t="str">
            <v/>
          </cell>
          <cell r="P56" t="str">
            <v>Matt Smith</v>
          </cell>
          <cell r="Q56" t="str">
            <v/>
          </cell>
          <cell r="R56" t="str">
            <v>Carol Glasier</v>
          </cell>
          <cell r="S56" t="str">
            <v>Emma smith</v>
          </cell>
          <cell r="T56" t="str">
            <v>CR (Internal)</v>
          </cell>
          <cell r="U56" t="str">
            <v>LIVE</v>
          </cell>
          <cell r="V56" t="b">
            <v>0</v>
          </cell>
          <cell r="X56" t="str">
            <v/>
          </cell>
          <cell r="AD56" t="str">
            <v/>
          </cell>
          <cell r="AF56" t="str">
            <v/>
          </cell>
          <cell r="AN56" t="str">
            <v/>
          </cell>
          <cell r="AR56" t="str">
            <v/>
          </cell>
          <cell r="AS56" t="str">
            <v/>
          </cell>
          <cell r="AZ56" t="str">
            <v/>
          </cell>
          <cell r="BB56" t="str">
            <v/>
          </cell>
          <cell r="BC56" t="str">
            <v/>
          </cell>
          <cell r="BE56" t="b">
            <v>0</v>
          </cell>
          <cell r="BM56" t="str">
            <v/>
          </cell>
          <cell r="BO56" t="str">
            <v xml:space="preserve">18/07/2018 HS - this will be put into a CR and sent to Matt Smith to add more information to the document. In the meantime, Alex Stuart will speak to Michelle Callaghan to see whether she is happy to sponsor. This will then go to capture (with Emma Smith </v>
          </cell>
          <cell r="BQ56" t="str">
            <v/>
          </cell>
          <cell r="BS56" t="str">
            <v/>
          </cell>
          <cell r="BU56" t="str">
            <v/>
          </cell>
          <cell r="BW56" t="str">
            <v/>
          </cell>
          <cell r="BX56" t="str">
            <v/>
          </cell>
          <cell r="BY56" t="str">
            <v/>
          </cell>
          <cell r="BZ56" t="str">
            <v/>
          </cell>
          <cell r="CA56" t="str">
            <v>ICAF</v>
          </cell>
          <cell r="CB56" t="str">
            <v/>
          </cell>
          <cell r="CC56" t="str">
            <v>Third Party SI / Service Provider</v>
          </cell>
          <cell r="CD56" t="str">
            <v/>
          </cell>
          <cell r="CE56" t="str">
            <v/>
          </cell>
          <cell r="CF56" t="str">
            <v/>
          </cell>
          <cell r="CG56" t="b">
            <v>0</v>
          </cell>
          <cell r="CH56" t="str">
            <v/>
          </cell>
          <cell r="CJ56" t="b">
            <v>0</v>
          </cell>
          <cell r="CK56" t="b">
            <v>0</v>
          </cell>
          <cell r="CL56" t="b">
            <v>0</v>
          </cell>
          <cell r="CM56" t="str">
            <v/>
          </cell>
          <cell r="CO56" t="str">
            <v/>
          </cell>
          <cell r="CP56" t="str">
            <v/>
          </cell>
          <cell r="CQ56" t="b">
            <v>0</v>
          </cell>
          <cell r="CR56" t="b">
            <v>0</v>
          </cell>
          <cell r="CS56" t="str">
            <v/>
          </cell>
          <cell r="CT56" t="str">
            <v/>
          </cell>
          <cell r="CU56" t="str">
            <v/>
          </cell>
          <cell r="CV56" t="str">
            <v/>
          </cell>
          <cell r="CW56" t="str">
            <v/>
          </cell>
          <cell r="CX56" t="b">
            <v>0</v>
          </cell>
          <cell r="CY56" t="b">
            <v>0</v>
          </cell>
          <cell r="CZ56" t="b">
            <v>0</v>
          </cell>
          <cell r="DA56" t="b">
            <v>0</v>
          </cell>
          <cell r="DB56" t="str">
            <v/>
          </cell>
          <cell r="DC56" t="str">
            <v/>
          </cell>
          <cell r="DD56" t="str">
            <v/>
          </cell>
          <cell r="DE56" t="b">
            <v>0</v>
          </cell>
          <cell r="DF56" t="b">
            <v>0</v>
          </cell>
        </row>
        <row r="57">
          <cell r="A57" t="str">
            <v>4618</v>
          </cell>
          <cell r="B57" t="str">
            <v>ASR - Billing History by all NTS Capacity &amp; Commodity Sites</v>
          </cell>
          <cell r="C57" t="str">
            <v>F1 - CCR/Closedown document in progress</v>
          </cell>
          <cell r="D57">
            <v>43249</v>
          </cell>
          <cell r="E57" t="str">
            <v>1. Awaiting ICAF Assignment
2.1. Start-Up Approach In Progress
2.2. Awaiting ME/BICC HLE Quote
11. Change In Delivery
F1 - CCR/Closedown document in progress</v>
          </cell>
          <cell r="F57" t="str">
            <v/>
          </cell>
          <cell r="G57" t="b">
            <v>0</v>
          </cell>
          <cell r="H57" t="str">
            <v/>
          </cell>
          <cell r="I57">
            <v>43157</v>
          </cell>
          <cell r="K57">
            <v>43294</v>
          </cell>
          <cell r="L57" t="b">
            <v>0</v>
          </cell>
          <cell r="M57" t="str">
            <v/>
          </cell>
          <cell r="N57" t="str">
            <v/>
          </cell>
          <cell r="O57" t="str">
            <v/>
          </cell>
          <cell r="P57" t="str">
            <v>Greg Causon</v>
          </cell>
          <cell r="Q57" t="str">
            <v/>
          </cell>
          <cell r="R57" t="str">
            <v>Emma Smith</v>
          </cell>
          <cell r="S57" t="str">
            <v>Jo Duncan</v>
          </cell>
          <cell r="T57" t="str">
            <v>CR (ASR)</v>
          </cell>
          <cell r="U57" t="str">
            <v>LIVE</v>
          </cell>
          <cell r="V57" t="b">
            <v>0</v>
          </cell>
          <cell r="X57" t="str">
            <v/>
          </cell>
          <cell r="AD57" t="str">
            <v/>
          </cell>
          <cell r="AF57" t="str">
            <v/>
          </cell>
          <cell r="AN57" t="str">
            <v/>
          </cell>
          <cell r="AR57" t="str">
            <v/>
          </cell>
          <cell r="AS57" t="str">
            <v/>
          </cell>
          <cell r="AZ57" t="str">
            <v/>
          </cell>
          <cell r="BB57" t="str">
            <v/>
          </cell>
          <cell r="BC57" t="str">
            <v/>
          </cell>
          <cell r="BE57" t="b">
            <v>0</v>
          </cell>
          <cell r="BH57">
            <v>43294</v>
          </cell>
          <cell r="BI57">
            <v>43235</v>
          </cell>
          <cell r="BM57" t="str">
            <v/>
          </cell>
          <cell r="BO57" t="str">
            <v>23/07/2018 DC sent and email to Pooja and greg to request confirmation email to close this change.
20/07/2018 HS - resolved James's queries. HLE must be revised. Pooja needs to send the final version of the HLE so that it can be approved. Extra work carri</v>
          </cell>
          <cell r="BQ57" t="str">
            <v/>
          </cell>
          <cell r="BS57" t="str">
            <v/>
          </cell>
          <cell r="BU57" t="str">
            <v/>
          </cell>
          <cell r="BW57" t="str">
            <v/>
          </cell>
          <cell r="BX57" t="str">
            <v/>
          </cell>
          <cell r="BY57" t="str">
            <v>50</v>
          </cell>
          <cell r="BZ57" t="str">
            <v/>
          </cell>
          <cell r="CA57" t="str">
            <v>Data Office</v>
          </cell>
          <cell r="CB57" t="str">
            <v>XO3672</v>
          </cell>
          <cell r="CC57" t="str">
            <v>Minor Enhancements Team</v>
          </cell>
          <cell r="CD57" t="str">
            <v>Gemini</v>
          </cell>
          <cell r="CE57" t="str">
            <v>Other</v>
          </cell>
          <cell r="CF57" t="str">
            <v>0-30 days</v>
          </cell>
          <cell r="CG57" t="b">
            <v>0</v>
          </cell>
          <cell r="CH57" t="str">
            <v/>
          </cell>
          <cell r="CJ57" t="b">
            <v>0</v>
          </cell>
          <cell r="CK57" t="b">
            <v>0</v>
          </cell>
          <cell r="CL57" t="b">
            <v>0</v>
          </cell>
          <cell r="CM57" t="str">
            <v/>
          </cell>
          <cell r="CN57">
            <v>0</v>
          </cell>
          <cell r="CO57" t="str">
            <v/>
          </cell>
          <cell r="CP57" t="str">
            <v/>
          </cell>
          <cell r="CQ57" t="b">
            <v>0</v>
          </cell>
          <cell r="CR57" t="b">
            <v>0</v>
          </cell>
          <cell r="CS57" t="str">
            <v/>
          </cell>
          <cell r="CT57" t="str">
            <v/>
          </cell>
          <cell r="CU57" t="str">
            <v/>
          </cell>
          <cell r="CV57" t="str">
            <v>Additional or 3rd Party Service Request</v>
          </cell>
          <cell r="CW57" t="str">
            <v>One Market Group</v>
          </cell>
          <cell r="CX57" t="b">
            <v>0</v>
          </cell>
          <cell r="CY57" t="b">
            <v>1</v>
          </cell>
          <cell r="CZ57" t="b">
            <v>0</v>
          </cell>
          <cell r="DA57" t="b">
            <v>0</v>
          </cell>
          <cell r="DB57" t="str">
            <v>Service Area 24: Additional Service Request or Third Party Request</v>
          </cell>
          <cell r="DC57" t="str">
            <v>One</v>
          </cell>
          <cell r="DD57" t="str">
            <v>Medium</v>
          </cell>
          <cell r="DE57" t="b">
            <v>0</v>
          </cell>
          <cell r="DF57" t="b">
            <v>0</v>
          </cell>
        </row>
        <row r="58">
          <cell r="A58" t="str">
            <v>4619</v>
          </cell>
          <cell r="B58" t="str">
            <v>SAP BW MPRL Delta Table Creation</v>
          </cell>
          <cell r="C58" t="str">
            <v>D1 - Change in delivery</v>
          </cell>
          <cell r="D58">
            <v>43300</v>
          </cell>
          <cell r="E58" t="str">
            <v>1. Awaiting ICAF Assignment
2.2. Awaiting ME/BICC HLE Quote
A9 - Internal change progressing through capture
B2 - Awaiting ME/Data Office/MR HLE quote
D1 - Change in delivery</v>
          </cell>
          <cell r="F58" t="str">
            <v xml:space="preserve">As the MPRL table in SAP BW provides key information for both the API service and is also expectect to be a key source for Birst moving forward the following enhancement is required in order to reduce the volume of data transfer activity on a daily basis </v>
          </cell>
          <cell r="G58" t="b">
            <v>0</v>
          </cell>
          <cell r="H58" t="str">
            <v/>
          </cell>
          <cell r="I58">
            <v>43157</v>
          </cell>
          <cell r="K58">
            <v>43342</v>
          </cell>
          <cell r="L58" t="b">
            <v>0</v>
          </cell>
          <cell r="M58" t="str">
            <v/>
          </cell>
          <cell r="N58" t="str">
            <v/>
          </cell>
          <cell r="O58" t="str">
            <v/>
          </cell>
          <cell r="P58" t="str">
            <v>Steve Concannon</v>
          </cell>
          <cell r="Q58" t="str">
            <v/>
          </cell>
          <cell r="R58" t="str">
            <v>Crispin Wibberley</v>
          </cell>
          <cell r="S58" t="str">
            <v>Fay Morris</v>
          </cell>
          <cell r="T58" t="str">
            <v>CR (Internal)</v>
          </cell>
          <cell r="U58" t="str">
            <v>LIVE</v>
          </cell>
          <cell r="V58" t="b">
            <v>0</v>
          </cell>
          <cell r="X58" t="str">
            <v/>
          </cell>
          <cell r="AD58" t="str">
            <v/>
          </cell>
          <cell r="AF58" t="str">
            <v/>
          </cell>
          <cell r="AN58" t="str">
            <v/>
          </cell>
          <cell r="AR58" t="str">
            <v/>
          </cell>
          <cell r="AS58" t="str">
            <v/>
          </cell>
          <cell r="AZ58" t="str">
            <v/>
          </cell>
          <cell r="BB58" t="str">
            <v/>
          </cell>
          <cell r="BC58" t="str">
            <v/>
          </cell>
          <cell r="BE58" t="b">
            <v>0</v>
          </cell>
          <cell r="BH58">
            <v>43413</v>
          </cell>
          <cell r="BM58" t="str">
            <v/>
          </cell>
          <cell r="BO58" t="str">
            <v>20/07/2018 HS - work due to start middle of September, Pooja cannot commit to the 30th August. Pooja to confirm new date with Steve Concannon. Confirm with Jo Duncan that she is happy for this change to implement in November or whether we need to have a c</v>
          </cell>
          <cell r="BQ58" t="str">
            <v/>
          </cell>
          <cell r="BS58" t="str">
            <v/>
          </cell>
          <cell r="BU58" t="str">
            <v/>
          </cell>
          <cell r="BW58" t="str">
            <v/>
          </cell>
          <cell r="BX58" t="str">
            <v/>
          </cell>
          <cell r="BY58" t="str">
            <v>50</v>
          </cell>
          <cell r="BZ58" t="str">
            <v/>
          </cell>
          <cell r="CA58" t="str">
            <v>Data Office</v>
          </cell>
          <cell r="CB58" t="str">
            <v>XO3665</v>
          </cell>
          <cell r="CC58" t="str">
            <v>Minor Enhancements Team</v>
          </cell>
          <cell r="CD58" t="str">
            <v>BW</v>
          </cell>
          <cell r="CE58" t="str">
            <v>Other</v>
          </cell>
          <cell r="CF58" t="str">
            <v>30-60 days</v>
          </cell>
          <cell r="CG58" t="b">
            <v>0</v>
          </cell>
          <cell r="CH58" t="str">
            <v/>
          </cell>
          <cell r="CJ58" t="b">
            <v>0</v>
          </cell>
          <cell r="CK58" t="b">
            <v>0</v>
          </cell>
          <cell r="CL58" t="b">
            <v>0</v>
          </cell>
          <cell r="CM58" t="str">
            <v/>
          </cell>
          <cell r="CN58">
            <v>0</v>
          </cell>
          <cell r="CO58" t="str">
            <v/>
          </cell>
          <cell r="CP58" t="str">
            <v/>
          </cell>
          <cell r="CQ58" t="b">
            <v>0</v>
          </cell>
          <cell r="CR58" t="b">
            <v>0</v>
          </cell>
          <cell r="CS58" t="str">
            <v/>
          </cell>
          <cell r="CT58" t="str">
            <v/>
          </cell>
          <cell r="CU58" t="str">
            <v/>
          </cell>
          <cell r="CV58" t="str">
            <v>Xoserve Internal CR (business improvement initiative)</v>
          </cell>
          <cell r="CW58" t="str">
            <v>Xoserve Only</v>
          </cell>
          <cell r="CX58" t="b">
            <v>0</v>
          </cell>
          <cell r="CY58" t="b">
            <v>0</v>
          </cell>
          <cell r="CZ58" t="b">
            <v>0</v>
          </cell>
          <cell r="DA58" t="b">
            <v>1</v>
          </cell>
          <cell r="DB58" t="str">
            <v>Service Area 23: Internal</v>
          </cell>
          <cell r="DC58" t="str">
            <v>None (Xoserve internal initiative)</v>
          </cell>
          <cell r="DD58" t="str">
            <v>Medium</v>
          </cell>
          <cell r="DE58" t="b">
            <v>0</v>
          </cell>
          <cell r="DF58" t="b">
            <v>0</v>
          </cell>
        </row>
        <row r="59">
          <cell r="A59" t="str">
            <v>COR1377</v>
          </cell>
          <cell r="B59" t="str">
            <v>Distribution Network - DN Recovery of NTS Exit Capacity Charges</v>
          </cell>
          <cell r="C59" t="str">
            <v>Z1 - Change completed</v>
          </cell>
          <cell r="D59">
            <v>41502</v>
          </cell>
          <cell r="E59" t="str">
            <v xml:space="preserve">CO RCVD 30/07/2010
EQ PNDG 04/08/2010
EQ PROD 10/08/2010
EQ SENT 29/09/2011
BE RCVD 03/10/2011
BE PNDG 03/10/2011
BE PROD 03/10/2011
BE SENT 22/12/2011
CA RCVD 23/12/2011
SN PNDG 04/01/2012
SN PROD 04/01/2012
SN SENT 17/01/2012
PD PROD 17/01/2012
EQ SENT </v>
          </cell>
          <cell r="F59" t="str">
            <v>From October 2012 DN's will be required to invoice LDZ Supply Point Shippers LDZ Exit Capacity NTS charges to recover the cost of securing NTS Exit Capacity from NG. Following discussions with DNs, it was agreed the preferred solution was to recover all t</v>
          </cell>
          <cell r="G59" t="b">
            <v>1</v>
          </cell>
          <cell r="H59" t="str">
            <v/>
          </cell>
          <cell r="I59">
            <v>40389</v>
          </cell>
          <cell r="J59">
            <v>40403</v>
          </cell>
          <cell r="L59" t="b">
            <v>0</v>
          </cell>
          <cell r="M59" t="str">
            <v>ADN</v>
          </cell>
          <cell r="N59" t="str">
            <v/>
          </cell>
          <cell r="O59" t="str">
            <v>Joel Martin</v>
          </cell>
          <cell r="P59" t="str">
            <v>Joel Martin</v>
          </cell>
          <cell r="Q59" t="str">
            <v>Workload Meeting 04/08/10</v>
          </cell>
          <cell r="R59" t="str">
            <v>Tricia Moody</v>
          </cell>
          <cell r="S59" t="str">
            <v>Chris Fears</v>
          </cell>
          <cell r="T59" t="str">
            <v>CO</v>
          </cell>
          <cell r="U59" t="str">
            <v>COMPLETE</v>
          </cell>
          <cell r="V59" t="b">
            <v>1</v>
          </cell>
          <cell r="X59" t="str">
            <v>Michelle Fergusson</v>
          </cell>
          <cell r="Y59">
            <v>40400</v>
          </cell>
          <cell r="Z59">
            <v>40816</v>
          </cell>
          <cell r="AA59">
            <v>40816</v>
          </cell>
          <cell r="AB59">
            <v>40815</v>
          </cell>
          <cell r="AC59">
            <v>0</v>
          </cell>
          <cell r="AD59" t="str">
            <v>6wks</v>
          </cell>
          <cell r="AE59">
            <v>40906</v>
          </cell>
          <cell r="AF59" t="str">
            <v>SENT</v>
          </cell>
          <cell r="AG59">
            <v>40815</v>
          </cell>
          <cell r="AH59">
            <v>40819</v>
          </cell>
          <cell r="AI59">
            <v>40833</v>
          </cell>
          <cell r="AJ59">
            <v>40830</v>
          </cell>
          <cell r="AK59">
            <v>40900</v>
          </cell>
          <cell r="AL59">
            <v>40900</v>
          </cell>
          <cell r="AM59">
            <v>40899</v>
          </cell>
          <cell r="AN59" t="str">
            <v>Pre Sanction Review Meeting 13/12/11</v>
          </cell>
          <cell r="AO59">
            <v>40917</v>
          </cell>
          <cell r="AP59">
            <v>890470</v>
          </cell>
          <cell r="AR59" t="str">
            <v/>
          </cell>
          <cell r="AS59" t="str">
            <v>SENT</v>
          </cell>
          <cell r="AT59">
            <v>40899</v>
          </cell>
          <cell r="AU59">
            <v>40900</v>
          </cell>
          <cell r="AV59">
            <v>40919</v>
          </cell>
          <cell r="AW59">
            <v>40919</v>
          </cell>
          <cell r="AX59">
            <v>40926</v>
          </cell>
          <cell r="AY59">
            <v>40926</v>
          </cell>
          <cell r="AZ59" t="str">
            <v>Dave Turpin</v>
          </cell>
          <cell r="BA59">
            <v>40925</v>
          </cell>
          <cell r="BB59" t="str">
            <v>11 months</v>
          </cell>
          <cell r="BC59" t="str">
            <v>SENT</v>
          </cell>
          <cell r="BD59">
            <v>40925</v>
          </cell>
          <cell r="BE59" t="b">
            <v>1</v>
          </cell>
          <cell r="BF59">
            <v>3</v>
          </cell>
          <cell r="BG59">
            <v>40959</v>
          </cell>
          <cell r="BH59">
            <v>41209</v>
          </cell>
          <cell r="BI59">
            <v>41209</v>
          </cell>
          <cell r="BJ59">
            <v>41409</v>
          </cell>
          <cell r="BK59">
            <v>41457</v>
          </cell>
          <cell r="BL59">
            <v>41486</v>
          </cell>
          <cell r="BM59" t="str">
            <v>CLSD</v>
          </cell>
          <cell r="BN59">
            <v>41502</v>
          </cell>
          <cell r="BO59" t="str">
            <v>06/02/13 KB - Update provided by Michelle Fergusson - I think that I've previously given 31/3 as the closure date on the portfiolio plan(?) but it's more likely to be mid May before this is closed as we need to obtain resanction of costs from XEC.
COR1377</v>
          </cell>
          <cell r="BQ59" t="str">
            <v/>
          </cell>
          <cell r="BS59" t="str">
            <v/>
          </cell>
          <cell r="BU59" t="str">
            <v/>
          </cell>
          <cell r="BW59" t="str">
            <v/>
          </cell>
          <cell r="BX59" t="str">
            <v/>
          </cell>
          <cell r="BY59" t="str">
            <v/>
          </cell>
          <cell r="BZ59" t="str">
            <v/>
          </cell>
          <cell r="CA59" t="str">
            <v/>
          </cell>
          <cell r="CB59" t="str">
            <v/>
          </cell>
          <cell r="CC59" t="str">
            <v/>
          </cell>
          <cell r="CD59" t="str">
            <v/>
          </cell>
          <cell r="CE59" t="str">
            <v/>
          </cell>
          <cell r="CF59" t="str">
            <v/>
          </cell>
          <cell r="CG59" t="b">
            <v>0</v>
          </cell>
          <cell r="CH59" t="str">
            <v/>
          </cell>
          <cell r="CJ59" t="b">
            <v>0</v>
          </cell>
          <cell r="CK59" t="b">
            <v>0</v>
          </cell>
          <cell r="CL59" t="b">
            <v>0</v>
          </cell>
          <cell r="CM59" t="str">
            <v/>
          </cell>
          <cell r="CO59" t="str">
            <v/>
          </cell>
          <cell r="CP59" t="str">
            <v/>
          </cell>
          <cell r="CQ59" t="b">
            <v>0</v>
          </cell>
          <cell r="CR59" t="b">
            <v>0</v>
          </cell>
          <cell r="CS59" t="str">
            <v/>
          </cell>
          <cell r="CT59" t="str">
            <v/>
          </cell>
          <cell r="CU59" t="str">
            <v/>
          </cell>
          <cell r="CV59" t="str">
            <v/>
          </cell>
          <cell r="CW59" t="str">
            <v/>
          </cell>
          <cell r="CX59" t="b">
            <v>0</v>
          </cell>
          <cell r="CY59" t="b">
            <v>0</v>
          </cell>
          <cell r="CZ59" t="b">
            <v>0</v>
          </cell>
          <cell r="DA59" t="b">
            <v>0</v>
          </cell>
          <cell r="DB59" t="str">
            <v/>
          </cell>
          <cell r="DC59" t="str">
            <v/>
          </cell>
          <cell r="DD59" t="str">
            <v/>
          </cell>
          <cell r="DE59" t="b">
            <v>0</v>
          </cell>
          <cell r="DF59" t="b">
            <v>0</v>
          </cell>
        </row>
        <row r="60">
          <cell r="A60" t="str">
            <v>4527</v>
          </cell>
          <cell r="B60" t="str">
            <v>New Service Line for Reporting Services to Performance Assurance Committee (PAC)</v>
          </cell>
          <cell r="C60" t="str">
            <v>Z1 - Change completed</v>
          </cell>
          <cell r="D60">
            <v>43229</v>
          </cell>
          <cell r="E60" t="str">
            <v>CO-RCVD 01/11/2017
Moved from CO-RCVD to 1.Awating ICAF Assignment 
13/11/2017
2.1 Start Up Approach In Progress 23/11/17
11. Change In Delivery
13.1. CCR Awaiting ChMC Approval
F1 - CCR/Closedown document in progress
Z1 - Change completed</v>
          </cell>
          <cell r="F60" t="str">
            <v>Create a new service line under the DSC contract to provide reporting services to the PAC, up to capped spend of £50,000 per annum.</v>
          </cell>
          <cell r="G60" t="b">
            <v>0</v>
          </cell>
          <cell r="H60" t="str">
            <v/>
          </cell>
          <cell r="I60">
            <v>43040</v>
          </cell>
          <cell r="K60">
            <v>43070</v>
          </cell>
          <cell r="L60" t="b">
            <v>0</v>
          </cell>
          <cell r="M60" t="str">
            <v/>
          </cell>
          <cell r="N60" t="str">
            <v/>
          </cell>
          <cell r="O60" t="str">
            <v/>
          </cell>
          <cell r="P60" t="str">
            <v>John Welsh/Rachel Hinsley</v>
          </cell>
          <cell r="Q60" t="str">
            <v/>
          </cell>
          <cell r="R60" t="str">
            <v/>
          </cell>
          <cell r="S60" t="str">
            <v>Andy Miller</v>
          </cell>
          <cell r="T60" t="str">
            <v>CP</v>
          </cell>
          <cell r="U60" t="str">
            <v>COMPLETE</v>
          </cell>
          <cell r="V60" t="b">
            <v>0</v>
          </cell>
          <cell r="W60">
            <v>41038</v>
          </cell>
          <cell r="X60" t="str">
            <v/>
          </cell>
          <cell r="AD60" t="str">
            <v/>
          </cell>
          <cell r="AF60" t="str">
            <v/>
          </cell>
          <cell r="AN60" t="str">
            <v/>
          </cell>
          <cell r="AR60" t="str">
            <v/>
          </cell>
          <cell r="AS60" t="str">
            <v/>
          </cell>
          <cell r="AZ60" t="str">
            <v/>
          </cell>
          <cell r="BB60" t="str">
            <v/>
          </cell>
          <cell r="BC60" t="str">
            <v/>
          </cell>
          <cell r="BE60" t="b">
            <v>0</v>
          </cell>
          <cell r="BM60" t="str">
            <v/>
          </cell>
          <cell r="BO60" t="str">
            <v xml:space="preserve">14/05/2018 DC Sent a copy of the CCR approved to Emma Smith and Andy Miller for information.  This change can be closed.
09/05/2018 DC Approved at ChMC for closure today
04/05/2018 DC Andy Miller has sent in the CCR to be approved.  I emailed Emma to get </v>
          </cell>
          <cell r="BQ60" t="str">
            <v/>
          </cell>
          <cell r="BS60" t="str">
            <v/>
          </cell>
          <cell r="BU60" t="str">
            <v/>
          </cell>
          <cell r="BW60" t="str">
            <v/>
          </cell>
          <cell r="BX60" t="str">
            <v/>
          </cell>
          <cell r="BY60" t="str">
            <v/>
          </cell>
          <cell r="BZ60" t="str">
            <v/>
          </cell>
          <cell r="CA60" t="str">
            <v>R &amp; N</v>
          </cell>
          <cell r="CB60" t="str">
            <v/>
          </cell>
          <cell r="CC60" t="str">
            <v>Non PM delivery (Commercial)</v>
          </cell>
          <cell r="CD60" t="str">
            <v>ISU</v>
          </cell>
          <cell r="CE60" t="str">
            <v>Other</v>
          </cell>
          <cell r="CF60" t="str">
            <v>31-100days</v>
          </cell>
          <cell r="CG60" t="b">
            <v>0</v>
          </cell>
          <cell r="CH60" t="str">
            <v/>
          </cell>
          <cell r="CJ60" t="b">
            <v>0</v>
          </cell>
          <cell r="CK60" t="b">
            <v>0</v>
          </cell>
          <cell r="CL60" t="b">
            <v>0</v>
          </cell>
          <cell r="CM60" t="str">
            <v/>
          </cell>
          <cell r="CO60" t="str">
            <v/>
          </cell>
          <cell r="CP60" t="str">
            <v/>
          </cell>
          <cell r="CQ60" t="b">
            <v>0</v>
          </cell>
          <cell r="CR60" t="b">
            <v>0</v>
          </cell>
          <cell r="CS60" t="str">
            <v>Customer</v>
          </cell>
          <cell r="CT60" t="str">
            <v/>
          </cell>
          <cell r="CU60" t="str">
            <v/>
          </cell>
          <cell r="CV60" t="str">
            <v/>
          </cell>
          <cell r="CW60" t="str">
            <v/>
          </cell>
          <cell r="CX60" t="b">
            <v>0</v>
          </cell>
          <cell r="CY60" t="b">
            <v>0</v>
          </cell>
          <cell r="CZ60" t="b">
            <v>0</v>
          </cell>
          <cell r="DA60" t="b">
            <v>0</v>
          </cell>
          <cell r="DB60" t="str">
            <v/>
          </cell>
          <cell r="DC60" t="str">
            <v/>
          </cell>
          <cell r="DD60" t="str">
            <v/>
          </cell>
          <cell r="DE60" t="b">
            <v>0</v>
          </cell>
          <cell r="DF60" t="b">
            <v>0</v>
          </cell>
          <cell r="DG60">
            <v>43054</v>
          </cell>
          <cell r="DI60">
            <v>43229</v>
          </cell>
        </row>
        <row r="61">
          <cell r="A61" t="str">
            <v>4717</v>
          </cell>
          <cell r="B61" t="str">
            <v>Use of up to date Forecast weather data in first NDM Nominations Run</v>
          </cell>
          <cell r="C61" t="str">
            <v>A2 - CP proposed for ChMC</v>
          </cell>
          <cell r="D61">
            <v>43306</v>
          </cell>
          <cell r="E61" t="str">
            <v>A1 - ICAF - Awaiting Capture Assignment
A2 - CP proposed for ChMC</v>
          </cell>
          <cell r="F61" t="str">
            <v>The first NDM Nominations run for a gas day (D) occurs at 11am on D-1. The NDM Nominations process requires a view of forecast weather. Currently the first NDM Nominations run uses a view of forecast weather which relates to the previous gas day. This can</v>
          </cell>
          <cell r="G61" t="b">
            <v>0</v>
          </cell>
          <cell r="H61" t="str">
            <v/>
          </cell>
          <cell r="I61">
            <v>43301</v>
          </cell>
          <cell r="L61" t="b">
            <v>0</v>
          </cell>
          <cell r="M61" t="str">
            <v/>
          </cell>
          <cell r="N61" t="str">
            <v/>
          </cell>
          <cell r="O61" t="str">
            <v/>
          </cell>
          <cell r="P61" t="str">
            <v>Louise Hellyer (Total Gas &amp; Power)</v>
          </cell>
          <cell r="Q61" t="str">
            <v/>
          </cell>
          <cell r="R61" t="str">
            <v>Fiona Cottam</v>
          </cell>
          <cell r="S61" t="str">
            <v/>
          </cell>
          <cell r="T61" t="str">
            <v>CP</v>
          </cell>
          <cell r="U61" t="str">
            <v>LIVE</v>
          </cell>
          <cell r="V61" t="b">
            <v>0</v>
          </cell>
          <cell r="X61" t="str">
            <v/>
          </cell>
          <cell r="AD61" t="str">
            <v/>
          </cell>
          <cell r="AF61" t="str">
            <v/>
          </cell>
          <cell r="AN61" t="str">
            <v/>
          </cell>
          <cell r="AR61" t="str">
            <v/>
          </cell>
          <cell r="AS61" t="str">
            <v/>
          </cell>
          <cell r="AZ61" t="str">
            <v/>
          </cell>
          <cell r="BB61" t="str">
            <v/>
          </cell>
          <cell r="BC61" t="str">
            <v/>
          </cell>
          <cell r="BE61" t="b">
            <v>0</v>
          </cell>
          <cell r="BM61" t="str">
            <v/>
          </cell>
          <cell r="BO61" t="str">
            <v>25/07/2018 DC This Change will go into Capture with the customer Change Team.  Simon Harris will take this change through capture.  
20/07/2018 HS - CP received today from Mark Perry. This will go to the next ChMC meeting and ICAF next Wednesday.</v>
          </cell>
          <cell r="BQ61" t="str">
            <v/>
          </cell>
          <cell r="BS61" t="str">
            <v/>
          </cell>
          <cell r="BU61" t="str">
            <v/>
          </cell>
          <cell r="BW61" t="str">
            <v/>
          </cell>
          <cell r="BX61" t="str">
            <v/>
          </cell>
          <cell r="BY61" t="str">
            <v/>
          </cell>
          <cell r="BZ61" t="str">
            <v/>
          </cell>
          <cell r="CA61" t="str">
            <v>ICAF</v>
          </cell>
          <cell r="CB61" t="str">
            <v/>
          </cell>
          <cell r="CC61" t="str">
            <v>Third Party SI / Service Provider</v>
          </cell>
          <cell r="CD61" t="str">
            <v>ISU</v>
          </cell>
          <cell r="CE61" t="str">
            <v>Other</v>
          </cell>
          <cell r="CF61" t="str">
            <v>0-30 days</v>
          </cell>
          <cell r="CG61" t="b">
            <v>0</v>
          </cell>
          <cell r="CH61" t="str">
            <v/>
          </cell>
          <cell r="CJ61" t="b">
            <v>0</v>
          </cell>
          <cell r="CK61" t="b">
            <v>0</v>
          </cell>
          <cell r="CL61" t="b">
            <v>0</v>
          </cell>
          <cell r="CM61" t="str">
            <v/>
          </cell>
          <cell r="CO61" t="str">
            <v/>
          </cell>
          <cell r="CP61" t="str">
            <v/>
          </cell>
          <cell r="CQ61" t="b">
            <v>0</v>
          </cell>
          <cell r="CR61" t="b">
            <v>0</v>
          </cell>
          <cell r="CS61" t="str">
            <v/>
          </cell>
          <cell r="CT61" t="str">
            <v/>
          </cell>
          <cell r="CU61" t="str">
            <v/>
          </cell>
          <cell r="CV61" t="str">
            <v>ChMC endorsed Change Proposal</v>
          </cell>
          <cell r="CW61" t="str">
            <v>One Market Group</v>
          </cell>
          <cell r="CX61" t="b">
            <v>1</v>
          </cell>
          <cell r="CY61" t="b">
            <v>0</v>
          </cell>
          <cell r="CZ61" t="b">
            <v>0</v>
          </cell>
          <cell r="DA61" t="b">
            <v>0</v>
          </cell>
          <cell r="DB61" t="str">
            <v>Service Area 15: Demand Estimation</v>
          </cell>
          <cell r="DC61" t="str">
            <v>One</v>
          </cell>
          <cell r="DD61" t="str">
            <v>High</v>
          </cell>
          <cell r="DE61" t="b">
            <v>0</v>
          </cell>
          <cell r="DF61" t="b">
            <v>0</v>
          </cell>
        </row>
        <row r="62">
          <cell r="A62" t="str">
            <v>4718</v>
          </cell>
          <cell r="B62" t="str">
            <v>BW Universe Changes Deployment</v>
          </cell>
          <cell r="C62" t="str">
            <v>B2 - Awaiting ME/Data Office/MR HLE quote</v>
          </cell>
          <cell r="D62">
            <v>43306</v>
          </cell>
          <cell r="E62" t="str">
            <v>A1 - ICAF - Awaiting Capture Assignment
B2 - Awaiting ME/Data Office/MR HLE quote</v>
          </cell>
          <cell r="F62" t="str">
            <v xml:space="preserve">WHAT – 
Since 1st June 2017 the Data Office Team no longer have the ability to deploy Universe Changes to BW Warehouse. There are currently 10 open CRs/ CPs that require Universe changes and derived tables to be created and deployed within SAP BW (please </v>
          </cell>
          <cell r="G62" t="b">
            <v>0</v>
          </cell>
          <cell r="H62" t="str">
            <v/>
          </cell>
          <cell r="I62">
            <v>43301</v>
          </cell>
          <cell r="K62">
            <v>43343</v>
          </cell>
          <cell r="L62" t="b">
            <v>0</v>
          </cell>
          <cell r="M62" t="str">
            <v/>
          </cell>
          <cell r="N62" t="str">
            <v/>
          </cell>
          <cell r="O62" t="str">
            <v/>
          </cell>
          <cell r="P62" t="str">
            <v/>
          </cell>
          <cell r="Q62" t="str">
            <v/>
          </cell>
          <cell r="R62" t="str">
            <v>Crispin Wibberley</v>
          </cell>
          <cell r="S62" t="str">
            <v>Jo Duncan</v>
          </cell>
          <cell r="T62" t="str">
            <v>CR (Internal)</v>
          </cell>
          <cell r="U62" t="str">
            <v>LIVE</v>
          </cell>
          <cell r="V62" t="b">
            <v>0</v>
          </cell>
          <cell r="X62" t="str">
            <v/>
          </cell>
          <cell r="AD62" t="str">
            <v/>
          </cell>
          <cell r="AF62" t="str">
            <v/>
          </cell>
          <cell r="AN62" t="str">
            <v/>
          </cell>
          <cell r="AR62" t="str">
            <v/>
          </cell>
          <cell r="AS62" t="str">
            <v/>
          </cell>
          <cell r="AZ62" t="str">
            <v/>
          </cell>
          <cell r="BB62" t="str">
            <v/>
          </cell>
          <cell r="BC62" t="str">
            <v/>
          </cell>
          <cell r="BE62" t="b">
            <v>0</v>
          </cell>
          <cell r="BM62" t="str">
            <v/>
          </cell>
          <cell r="BO62" t="str">
            <v>25/07/2018 DC Assigned to the data platform, Me to help with this piece of work, I am to send to ME for HLE.  Jo will still need to complete the PAT tool.
20/07/2018 HS - sent to the box by Jo Duncan today. Going to ICAF next Wednesday.</v>
          </cell>
          <cell r="BQ62" t="str">
            <v/>
          </cell>
          <cell r="BS62" t="str">
            <v/>
          </cell>
          <cell r="BU62" t="str">
            <v/>
          </cell>
          <cell r="BW62" t="str">
            <v/>
          </cell>
          <cell r="BX62" t="str">
            <v/>
          </cell>
          <cell r="BY62" t="str">
            <v/>
          </cell>
          <cell r="BZ62" t="str">
            <v/>
          </cell>
          <cell r="CA62" t="str">
            <v>Data Office</v>
          </cell>
          <cell r="CB62" t="str">
            <v>XO3693</v>
          </cell>
          <cell r="CC62" t="str">
            <v>Third Party SI / Service Provider</v>
          </cell>
          <cell r="CD62" t="str">
            <v>BW</v>
          </cell>
          <cell r="CE62" t="str">
            <v>Other</v>
          </cell>
          <cell r="CF62" t="str">
            <v>0-30 days</v>
          </cell>
          <cell r="CG62" t="b">
            <v>1</v>
          </cell>
          <cell r="CH62" t="str">
            <v>Xoserve</v>
          </cell>
          <cell r="CI62">
            <v>43465</v>
          </cell>
          <cell r="CJ62" t="b">
            <v>0</v>
          </cell>
          <cell r="CK62" t="b">
            <v>0</v>
          </cell>
          <cell r="CL62" t="b">
            <v>0</v>
          </cell>
          <cell r="CM62" t="str">
            <v/>
          </cell>
          <cell r="CO62" t="str">
            <v/>
          </cell>
          <cell r="CP62" t="str">
            <v>High</v>
          </cell>
          <cell r="CQ62" t="b">
            <v>0</v>
          </cell>
          <cell r="CR62" t="b">
            <v>0</v>
          </cell>
          <cell r="CS62" t="str">
            <v/>
          </cell>
          <cell r="CT62" t="str">
            <v>Monthly</v>
          </cell>
          <cell r="CU62" t="str">
            <v>Two to Five</v>
          </cell>
          <cell r="CV62" t="str">
            <v>Xoserve Internal CR (business improvement initiative)</v>
          </cell>
          <cell r="CW62" t="str">
            <v>Xoserve Only</v>
          </cell>
          <cell r="CX62" t="b">
            <v>0</v>
          </cell>
          <cell r="CY62" t="b">
            <v>0</v>
          </cell>
          <cell r="CZ62" t="b">
            <v>0</v>
          </cell>
          <cell r="DA62" t="b">
            <v>1</v>
          </cell>
          <cell r="DB62" t="str">
            <v>Service Area 23: Internal</v>
          </cell>
          <cell r="DC62" t="str">
            <v>None (Xoserve internal initiative)</v>
          </cell>
          <cell r="DD62" t="str">
            <v>High</v>
          </cell>
          <cell r="DE62" t="b">
            <v>0</v>
          </cell>
          <cell r="DF62" t="b">
            <v>0</v>
          </cell>
        </row>
        <row r="63">
          <cell r="A63" t="str">
            <v>4723</v>
          </cell>
          <cell r="B63" t="str">
            <v>MOD 297 requirement for interchangeable Short Codes</v>
          </cell>
          <cell r="C63" t="str">
            <v>A1 - ICAF - Awaiting Capture Assignment</v>
          </cell>
          <cell r="D63">
            <v>43311</v>
          </cell>
          <cell r="E63" t="str">
            <v>A1 - ICAF - Awaiting Capture Assignment</v>
          </cell>
          <cell r="F63" t="str">
            <v>WHAT – There is a requirement to adjust the build of the MOD 297 (MAM Meterfit) report allowing us to run the report for multiple short codes.
WHY – Customer National Grid Smart have requested to receive this report as a commercial service and there is po</v>
          </cell>
          <cell r="G63" t="b">
            <v>0</v>
          </cell>
          <cell r="H63" t="str">
            <v/>
          </cell>
          <cell r="I63">
            <v>43311</v>
          </cell>
          <cell r="K63">
            <v>43336</v>
          </cell>
          <cell r="L63" t="b">
            <v>0</v>
          </cell>
          <cell r="M63" t="str">
            <v/>
          </cell>
          <cell r="N63" t="str">
            <v/>
          </cell>
          <cell r="O63" t="str">
            <v/>
          </cell>
          <cell r="P63" t="str">
            <v>Greg Causon</v>
          </cell>
          <cell r="Q63" t="str">
            <v/>
          </cell>
          <cell r="R63" t="str">
            <v/>
          </cell>
          <cell r="S63" t="str">
            <v/>
          </cell>
          <cell r="T63" t="str">
            <v>CR (ASR)</v>
          </cell>
          <cell r="U63" t="str">
            <v>LIVE</v>
          </cell>
          <cell r="V63" t="b">
            <v>0</v>
          </cell>
          <cell r="X63" t="str">
            <v/>
          </cell>
          <cell r="AD63" t="str">
            <v/>
          </cell>
          <cell r="AF63" t="str">
            <v/>
          </cell>
          <cell r="AN63" t="str">
            <v/>
          </cell>
          <cell r="AR63" t="str">
            <v/>
          </cell>
          <cell r="AS63" t="str">
            <v/>
          </cell>
          <cell r="AZ63" t="str">
            <v/>
          </cell>
          <cell r="BB63" t="str">
            <v/>
          </cell>
          <cell r="BC63" t="str">
            <v/>
          </cell>
          <cell r="BE63" t="b">
            <v>0</v>
          </cell>
          <cell r="BM63" t="str">
            <v/>
          </cell>
          <cell r="BO63" t="str">
            <v>30/07/2018 DC ASR submitted for ICAF.  I am to speak to Greg tomorrow to find out more info on the delivery of this change.</v>
          </cell>
          <cell r="BQ63" t="str">
            <v/>
          </cell>
          <cell r="BS63" t="str">
            <v/>
          </cell>
          <cell r="BU63" t="str">
            <v/>
          </cell>
          <cell r="BW63" t="str">
            <v/>
          </cell>
          <cell r="BX63" t="str">
            <v/>
          </cell>
          <cell r="BY63" t="str">
            <v/>
          </cell>
          <cell r="BZ63" t="str">
            <v/>
          </cell>
          <cell r="CA63" t="str">
            <v>ICAF</v>
          </cell>
          <cell r="CB63" t="str">
            <v/>
          </cell>
          <cell r="CC63" t="str">
            <v>Third Party SI / Service Provider</v>
          </cell>
          <cell r="CD63" t="str">
            <v>Other</v>
          </cell>
          <cell r="CE63" t="str">
            <v>Other</v>
          </cell>
          <cell r="CF63" t="str">
            <v>0-30 days</v>
          </cell>
          <cell r="CG63" t="b">
            <v>0</v>
          </cell>
          <cell r="CH63" t="str">
            <v/>
          </cell>
          <cell r="CJ63" t="b">
            <v>0</v>
          </cell>
          <cell r="CK63" t="b">
            <v>0</v>
          </cell>
          <cell r="CL63" t="b">
            <v>0</v>
          </cell>
          <cell r="CM63" t="str">
            <v/>
          </cell>
          <cell r="CO63" t="str">
            <v/>
          </cell>
          <cell r="CP63" t="str">
            <v/>
          </cell>
          <cell r="CQ63" t="b">
            <v>0</v>
          </cell>
          <cell r="CR63" t="b">
            <v>0</v>
          </cell>
          <cell r="CS63" t="str">
            <v/>
          </cell>
          <cell r="CT63" t="str">
            <v/>
          </cell>
          <cell r="CU63" t="str">
            <v/>
          </cell>
          <cell r="CV63" t="str">
            <v>Additional or 3rd Party Service Request</v>
          </cell>
          <cell r="CW63" t="str">
            <v>One Market Participant</v>
          </cell>
          <cell r="CX63" t="b">
            <v>0</v>
          </cell>
          <cell r="CY63" t="b">
            <v>0</v>
          </cell>
          <cell r="CZ63" t="b">
            <v>0</v>
          </cell>
          <cell r="DA63" t="b">
            <v>0</v>
          </cell>
          <cell r="DB63" t="str">
            <v>Service Area 24: Additional Service Request or Third Party Request</v>
          </cell>
          <cell r="DC63" t="str">
            <v>One</v>
          </cell>
          <cell r="DD63" t="str">
            <v>Low</v>
          </cell>
          <cell r="DE63" t="b">
            <v>0</v>
          </cell>
          <cell r="DF63" t="b">
            <v>0</v>
          </cell>
        </row>
        <row r="64">
          <cell r="A64" t="str">
            <v>4724</v>
          </cell>
          <cell r="B64" t="str">
            <v>Removal of Asset Status codes DM and FA from file format documentation (impact assessment required)</v>
          </cell>
          <cell r="C64" t="str">
            <v>A1 - ICAF - Awaiting Capture Assignment</v>
          </cell>
          <cell r="D64">
            <v>43312</v>
          </cell>
          <cell r="E64" t="str">
            <v>A1 - ICAF - Awaiting Capture Assignment</v>
          </cell>
          <cell r="F64" t="str">
            <v>WHAT – Prior to Nexus Implementation a SPAA Change was raised (15/319) to remove values Faulty (FA) and Damaged (DM) from MDD. These values are no longer accepted as allowable values for the Asset Status Code data field. UK Link and MDD would reject eithe</v>
          </cell>
          <cell r="G64" t="b">
            <v>0</v>
          </cell>
          <cell r="H64" t="str">
            <v/>
          </cell>
          <cell r="I64">
            <v>43312</v>
          </cell>
          <cell r="K64">
            <v>43353</v>
          </cell>
          <cell r="L64" t="b">
            <v>0</v>
          </cell>
          <cell r="M64" t="str">
            <v/>
          </cell>
          <cell r="N64" t="str">
            <v/>
          </cell>
          <cell r="O64" t="str">
            <v/>
          </cell>
          <cell r="P64" t="str">
            <v>Ellie Rogers</v>
          </cell>
          <cell r="Q64" t="str">
            <v/>
          </cell>
          <cell r="R64" t="str">
            <v>Linda Whitcroft</v>
          </cell>
          <cell r="S64" t="str">
            <v/>
          </cell>
          <cell r="T64" t="str">
            <v>CR (Internal)</v>
          </cell>
          <cell r="U64" t="str">
            <v>LIVE</v>
          </cell>
          <cell r="V64" t="b">
            <v>0</v>
          </cell>
          <cell r="X64" t="str">
            <v/>
          </cell>
          <cell r="AD64" t="str">
            <v/>
          </cell>
          <cell r="AF64" t="str">
            <v/>
          </cell>
          <cell r="AN64" t="str">
            <v/>
          </cell>
          <cell r="AR64" t="str">
            <v/>
          </cell>
          <cell r="AS64" t="str">
            <v/>
          </cell>
          <cell r="AZ64" t="str">
            <v/>
          </cell>
          <cell r="BB64" t="str">
            <v/>
          </cell>
          <cell r="BC64" t="str">
            <v/>
          </cell>
          <cell r="BE64" t="b">
            <v>0</v>
          </cell>
          <cell r="BM64" t="str">
            <v/>
          </cell>
          <cell r="BO64" t="str">
            <v/>
          </cell>
          <cell r="BQ64" t="str">
            <v/>
          </cell>
          <cell r="BS64" t="str">
            <v/>
          </cell>
          <cell r="BU64" t="str">
            <v/>
          </cell>
          <cell r="BW64" t="str">
            <v/>
          </cell>
          <cell r="BX64" t="str">
            <v/>
          </cell>
          <cell r="BY64" t="str">
            <v/>
          </cell>
          <cell r="BZ64" t="str">
            <v/>
          </cell>
          <cell r="CA64" t="str">
            <v>ICAF</v>
          </cell>
          <cell r="CB64" t="str">
            <v/>
          </cell>
          <cell r="CC64" t="str">
            <v>Third Party SI / Service Provider</v>
          </cell>
          <cell r="CD64" t="str">
            <v>ISU</v>
          </cell>
          <cell r="CE64" t="str">
            <v>Other</v>
          </cell>
          <cell r="CF64" t="str">
            <v>0-30 days</v>
          </cell>
          <cell r="CG64" t="b">
            <v>0</v>
          </cell>
          <cell r="CH64" t="str">
            <v/>
          </cell>
          <cell r="CJ64" t="b">
            <v>0</v>
          </cell>
          <cell r="CK64" t="b">
            <v>0</v>
          </cell>
          <cell r="CL64" t="b">
            <v>0</v>
          </cell>
          <cell r="CM64" t="str">
            <v/>
          </cell>
          <cell r="CO64" t="str">
            <v/>
          </cell>
          <cell r="CP64" t="str">
            <v/>
          </cell>
          <cell r="CQ64" t="b">
            <v>0</v>
          </cell>
          <cell r="CR64" t="b">
            <v>0</v>
          </cell>
          <cell r="CS64" t="str">
            <v/>
          </cell>
          <cell r="CT64" t="str">
            <v/>
          </cell>
          <cell r="CU64" t="str">
            <v/>
          </cell>
          <cell r="CV64" t="str">
            <v>Xoserve Internal CR (business improvement initiative)</v>
          </cell>
          <cell r="CW64" t="str">
            <v>One Market Group</v>
          </cell>
          <cell r="CX64" t="b">
            <v>1</v>
          </cell>
          <cell r="CY64" t="b">
            <v>0</v>
          </cell>
          <cell r="CZ64" t="b">
            <v>0</v>
          </cell>
          <cell r="DA64" t="b">
            <v>0</v>
          </cell>
          <cell r="DB64" t="str">
            <v>Service Area 23: Internal</v>
          </cell>
          <cell r="DC64" t="str">
            <v>One</v>
          </cell>
          <cell r="DD64" t="str">
            <v>Low</v>
          </cell>
          <cell r="DE64" t="b">
            <v>0</v>
          </cell>
          <cell r="DF64" t="b">
            <v>0</v>
          </cell>
        </row>
        <row r="65">
          <cell r="A65" t="str">
            <v>COR3286</v>
          </cell>
          <cell r="B65" t="str">
            <v>Supply Point Registration – Facilitation of Faster Switching</v>
          </cell>
          <cell r="C65" t="str">
            <v>Z1 - Change completed</v>
          </cell>
          <cell r="D65">
            <v>42423</v>
          </cell>
          <cell r="E65" t="str">
            <v>CO-RCVD 23/01/2014
EQ-SENT 28/01/2014
BE-PNDG 14/02/2014
BE-PROD 14/02/2014
BE-SENT 29/04/2014
CA-RCVD 06/05/2014
SN-PROD 06/05/2014
SN-SENT 19/05/2014
PD-PROD 19/05/2014
PD-IMPD 08/11/2014
PD-SENT 13/08/2015
PD-CLSD 23/02/2016</v>
          </cell>
          <cell r="F65" t="str">
            <v>The Government has recently challenged the industry to speed up the switching process without compromising quality of service, consumer rights or adding to the cost of bills.  At the Ofgem-led Change of Supplier Expert Group and other areas of industry an</v>
          </cell>
          <cell r="G65" t="b">
            <v>0</v>
          </cell>
          <cell r="H65" t="str">
            <v>Mod 477</v>
          </cell>
          <cell r="I65">
            <v>41662</v>
          </cell>
          <cell r="J65">
            <v>41675</v>
          </cell>
          <cell r="L65" t="b">
            <v>1</v>
          </cell>
          <cell r="M65" t="str">
            <v>ADN</v>
          </cell>
          <cell r="N65" t="str">
            <v/>
          </cell>
          <cell r="O65" t="str">
            <v>Ruth Thomas</v>
          </cell>
          <cell r="P65" t="str">
            <v>Dave Turpin</v>
          </cell>
          <cell r="Q65" t="str">
            <v>ICAF Meeting 08/01/14</v>
          </cell>
          <cell r="R65" t="str">
            <v>Andy Miller</v>
          </cell>
          <cell r="S65" t="str">
            <v>Andy Simpson</v>
          </cell>
          <cell r="T65" t="str">
            <v>CO</v>
          </cell>
          <cell r="U65" t="str">
            <v>COMPLETE</v>
          </cell>
          <cell r="V65" t="b">
            <v>1</v>
          </cell>
          <cell r="X65" t="str">
            <v>Debi Jones</v>
          </cell>
          <cell r="Y65">
            <v>41667</v>
          </cell>
          <cell r="Z65">
            <v>41667</v>
          </cell>
          <cell r="AB65">
            <v>41667</v>
          </cell>
          <cell r="AC65">
            <v>97717</v>
          </cell>
          <cell r="AD65" t="str">
            <v>01/05/2014</v>
          </cell>
          <cell r="AE65">
            <v>41698</v>
          </cell>
          <cell r="AF65" t="str">
            <v>SENT</v>
          </cell>
          <cell r="AG65">
            <v>41667</v>
          </cell>
          <cell r="AH65">
            <v>41684</v>
          </cell>
          <cell r="AI65">
            <v>41698</v>
          </cell>
          <cell r="AJ65">
            <v>41698</v>
          </cell>
          <cell r="AK65">
            <v>41760</v>
          </cell>
          <cell r="AM65">
            <v>41758</v>
          </cell>
          <cell r="AN65" t="str">
            <v>Pre Sanction Review Meeting 29/04/14</v>
          </cell>
          <cell r="AO65">
            <v>41778</v>
          </cell>
          <cell r="AP65">
            <v>897720</v>
          </cell>
          <cell r="AR65" t="str">
            <v/>
          </cell>
          <cell r="AS65" t="str">
            <v>SENT</v>
          </cell>
          <cell r="AT65">
            <v>41758</v>
          </cell>
          <cell r="AU65">
            <v>41765</v>
          </cell>
          <cell r="AV65">
            <v>41779</v>
          </cell>
          <cell r="AW65">
            <v>41778</v>
          </cell>
          <cell r="AX65">
            <v>41778</v>
          </cell>
          <cell r="AZ65" t="str">
            <v/>
          </cell>
          <cell r="BA65">
            <v>41778</v>
          </cell>
          <cell r="BB65" t="str">
            <v/>
          </cell>
          <cell r="BC65" t="str">
            <v>SENT</v>
          </cell>
          <cell r="BD65">
            <v>41778</v>
          </cell>
          <cell r="BE65" t="b">
            <v>0</v>
          </cell>
          <cell r="BF65">
            <v>3</v>
          </cell>
          <cell r="BG65">
            <v>41654</v>
          </cell>
          <cell r="BH65">
            <v>41953</v>
          </cell>
          <cell r="BI65">
            <v>41951</v>
          </cell>
          <cell r="BK65">
            <v>42229</v>
          </cell>
          <cell r="BL65">
            <v>42258</v>
          </cell>
          <cell r="BM65" t="str">
            <v>CLSD</v>
          </cell>
          <cell r="BN65">
            <v>42423</v>
          </cell>
          <cell r="BO65" t="str">
            <v>23.02.16: ECF now approved and filed in the config library
24/12/15: Cm: Andy Simpson - has ask for this to be closed and I have chased for the ECF from Mark Bignell.
16/11/15: CM Approved CCN received from Chris Warner today. I have chased for the ECF fr</v>
          </cell>
          <cell r="BQ65" t="str">
            <v/>
          </cell>
          <cell r="BS65" t="str">
            <v/>
          </cell>
          <cell r="BU65" t="str">
            <v/>
          </cell>
          <cell r="BW65" t="str">
            <v/>
          </cell>
          <cell r="BX65" t="str">
            <v/>
          </cell>
          <cell r="BY65" t="str">
            <v/>
          </cell>
          <cell r="BZ65" t="str">
            <v/>
          </cell>
          <cell r="CA65" t="str">
            <v/>
          </cell>
          <cell r="CB65" t="str">
            <v/>
          </cell>
          <cell r="CC65" t="str">
            <v/>
          </cell>
          <cell r="CD65" t="str">
            <v/>
          </cell>
          <cell r="CE65" t="str">
            <v/>
          </cell>
          <cell r="CF65" t="str">
            <v/>
          </cell>
          <cell r="CG65" t="b">
            <v>0</v>
          </cell>
          <cell r="CH65" t="str">
            <v/>
          </cell>
          <cell r="CJ65" t="b">
            <v>0</v>
          </cell>
          <cell r="CK65" t="b">
            <v>0</v>
          </cell>
          <cell r="CL65" t="b">
            <v>0</v>
          </cell>
          <cell r="CM65" t="str">
            <v/>
          </cell>
          <cell r="CO65" t="str">
            <v/>
          </cell>
          <cell r="CP65" t="str">
            <v/>
          </cell>
          <cell r="CQ65" t="b">
            <v>0</v>
          </cell>
          <cell r="CR65" t="b">
            <v>0</v>
          </cell>
          <cell r="CS65" t="str">
            <v/>
          </cell>
          <cell r="CT65" t="str">
            <v/>
          </cell>
          <cell r="CU65" t="str">
            <v/>
          </cell>
          <cell r="CV65" t="str">
            <v/>
          </cell>
          <cell r="CW65" t="str">
            <v/>
          </cell>
          <cell r="CX65" t="b">
            <v>0</v>
          </cell>
          <cell r="CY65" t="b">
            <v>0</v>
          </cell>
          <cell r="CZ65" t="b">
            <v>0</v>
          </cell>
          <cell r="DA65" t="b">
            <v>0</v>
          </cell>
          <cell r="DB65" t="str">
            <v/>
          </cell>
          <cell r="DC65" t="str">
            <v/>
          </cell>
          <cell r="DD65" t="str">
            <v/>
          </cell>
          <cell r="DE65" t="b">
            <v>0</v>
          </cell>
          <cell r="DF65" t="b">
            <v>0</v>
          </cell>
        </row>
        <row r="66">
          <cell r="A66" t="str">
            <v>COR2959</v>
          </cell>
          <cell r="B66" t="str">
            <v>Gemini - Impact of EU Gas Day Change</v>
          </cell>
          <cell r="C66" t="str">
            <v>Z1 - Change completed</v>
          </cell>
          <cell r="D66">
            <v>41670</v>
          </cell>
          <cell r="E66" t="str">
            <v>CO RCVD 11/03/2013
EQ PROD 25/03/2013
EQ-SENT 28/05/2013
BE-RCVD 20/06/2013
BE-PROD 20/06/2013
BE-PROD 03/07/2013
PD-PROD 25/11/2013
PD-SENT 30/12/2013
PD-CLSD 31/1/2014</v>
          </cell>
          <cell r="F66" t="str">
            <v>To request an initial evaluation of the impact of changing the implementation of gas day within the Gemini system from 6am-6am to 5am-5am in line with emerging European Code obligations.
Whilst  implementation of this change is unlikely to be required bef</v>
          </cell>
          <cell r="G66" t="b">
            <v>0</v>
          </cell>
          <cell r="H66" t="str">
            <v/>
          </cell>
          <cell r="I66">
            <v>41344</v>
          </cell>
          <cell r="J66">
            <v>41358</v>
          </cell>
          <cell r="L66" t="b">
            <v>0</v>
          </cell>
          <cell r="M66" t="str">
            <v>NGT</v>
          </cell>
          <cell r="N66" t="str">
            <v>NGT</v>
          </cell>
          <cell r="O66" t="str">
            <v>Sean McGoldrick</v>
          </cell>
          <cell r="P66" t="str">
            <v>Sean McGoldrick</v>
          </cell>
          <cell r="Q66" t="str">
            <v>Workload Meeting 13/03/2013</v>
          </cell>
          <cell r="R66" t="str">
            <v>Lee Foster</v>
          </cell>
          <cell r="S66" t="str">
            <v>Andy Earnshaw</v>
          </cell>
          <cell r="T66" t="str">
            <v>CO</v>
          </cell>
          <cell r="U66" t="str">
            <v>COMPLETE</v>
          </cell>
          <cell r="V66" t="b">
            <v>1</v>
          </cell>
          <cell r="X66" t="str">
            <v>Jessica Harris</v>
          </cell>
          <cell r="Y66">
            <v>41358</v>
          </cell>
          <cell r="Z66">
            <v>41431</v>
          </cell>
          <cell r="AB66">
            <v>41422</v>
          </cell>
          <cell r="AD66" t="str">
            <v/>
          </cell>
          <cell r="AE66">
            <v>41514</v>
          </cell>
          <cell r="AF66" t="str">
            <v>SENT</v>
          </cell>
          <cell r="AG66">
            <v>41422</v>
          </cell>
          <cell r="AH66">
            <v>41445</v>
          </cell>
          <cell r="AI66">
            <v>41458</v>
          </cell>
          <cell r="AJ66">
            <v>41458</v>
          </cell>
          <cell r="AN66" t="str">
            <v/>
          </cell>
          <cell r="AR66" t="str">
            <v/>
          </cell>
          <cell r="AS66" t="str">
            <v>PROD</v>
          </cell>
          <cell r="AT66">
            <v>41458</v>
          </cell>
          <cell r="AZ66" t="str">
            <v/>
          </cell>
          <cell r="BB66" t="str">
            <v/>
          </cell>
          <cell r="BC66" t="str">
            <v/>
          </cell>
          <cell r="BE66" t="b">
            <v>1</v>
          </cell>
          <cell r="BF66">
            <v>5</v>
          </cell>
          <cell r="BK66">
            <v>41638</v>
          </cell>
          <cell r="BM66" t="str">
            <v>CLSD</v>
          </cell>
          <cell r="BN66">
            <v>41670</v>
          </cell>
          <cell r="BO66" t="str">
            <v>03/09/13 KB - E mail received form Sean confirming his approval for Xoserve to not deliver a BER for COR2925 &amp; COR2959.  NGT will expect to receive a Word document detailing the information usually contained within a BER.  Note sent to Project team advisi</v>
          </cell>
          <cell r="BQ66" t="str">
            <v/>
          </cell>
          <cell r="BS66" t="str">
            <v/>
          </cell>
          <cell r="BU66" t="str">
            <v/>
          </cell>
          <cell r="BW66" t="str">
            <v/>
          </cell>
          <cell r="BX66" t="str">
            <v/>
          </cell>
          <cell r="BY66" t="str">
            <v/>
          </cell>
          <cell r="BZ66" t="str">
            <v/>
          </cell>
          <cell r="CA66" t="str">
            <v/>
          </cell>
          <cell r="CB66" t="str">
            <v/>
          </cell>
          <cell r="CC66" t="str">
            <v/>
          </cell>
          <cell r="CD66" t="str">
            <v/>
          </cell>
          <cell r="CE66" t="str">
            <v/>
          </cell>
          <cell r="CF66" t="str">
            <v/>
          </cell>
          <cell r="CG66" t="b">
            <v>0</v>
          </cell>
          <cell r="CH66" t="str">
            <v/>
          </cell>
          <cell r="CJ66" t="b">
            <v>0</v>
          </cell>
          <cell r="CK66" t="b">
            <v>0</v>
          </cell>
          <cell r="CL66" t="b">
            <v>0</v>
          </cell>
          <cell r="CM66" t="str">
            <v/>
          </cell>
          <cell r="CO66" t="str">
            <v/>
          </cell>
          <cell r="CP66" t="str">
            <v/>
          </cell>
          <cell r="CQ66" t="b">
            <v>0</v>
          </cell>
          <cell r="CR66" t="b">
            <v>0</v>
          </cell>
          <cell r="CS66" t="str">
            <v/>
          </cell>
          <cell r="CT66" t="str">
            <v/>
          </cell>
          <cell r="CU66" t="str">
            <v/>
          </cell>
          <cell r="CV66" t="str">
            <v/>
          </cell>
          <cell r="CW66" t="str">
            <v/>
          </cell>
          <cell r="CX66" t="b">
            <v>0</v>
          </cell>
          <cell r="CY66" t="b">
            <v>0</v>
          </cell>
          <cell r="CZ66" t="b">
            <v>0</v>
          </cell>
          <cell r="DA66" t="b">
            <v>0</v>
          </cell>
          <cell r="DB66" t="str">
            <v/>
          </cell>
          <cell r="DC66" t="str">
            <v/>
          </cell>
          <cell r="DD66" t="str">
            <v/>
          </cell>
          <cell r="DE66" t="b">
            <v>0</v>
          </cell>
          <cell r="DF66" t="b">
            <v>0</v>
          </cell>
        </row>
        <row r="67">
          <cell r="A67" t="str">
            <v>4683</v>
          </cell>
          <cell r="B67" t="str">
            <v>Class 3 &amp; 4  Energy Comparison Report</v>
          </cell>
          <cell r="C67" t="str">
            <v>D1 - Change in delivery</v>
          </cell>
          <cell r="D67">
            <v>43301</v>
          </cell>
          <cell r="E67" t="str">
            <v>A1 - ICAF - Awaiting Capture Assignment
A2 - Capture in Progress
D1 - Change in delivery</v>
          </cell>
          <cell r="F67" t="str">
            <v>The Existing COMVAL report will compare Energy data at meter ID, class &amp; EUC band  level between SAP ISU &amp; Gemini &amp; will report any differences. The Energy values reported are the Monthly Energy values
The report does not show the low level detail of Dai</v>
          </cell>
          <cell r="G67" t="b">
            <v>0</v>
          </cell>
          <cell r="H67" t="str">
            <v/>
          </cell>
          <cell r="I67">
            <v>43245</v>
          </cell>
          <cell r="K67">
            <v>43282</v>
          </cell>
          <cell r="L67" t="b">
            <v>0</v>
          </cell>
          <cell r="M67" t="str">
            <v/>
          </cell>
          <cell r="N67" t="str">
            <v/>
          </cell>
          <cell r="O67" t="str">
            <v/>
          </cell>
          <cell r="P67" t="str">
            <v>Jo Tedd</v>
          </cell>
          <cell r="Q67" t="str">
            <v/>
          </cell>
          <cell r="R67" t="str">
            <v>Dan Donovan</v>
          </cell>
          <cell r="S67" t="str">
            <v>Jo Duncan</v>
          </cell>
          <cell r="T67" t="str">
            <v>CR (Internal)</v>
          </cell>
          <cell r="U67" t="str">
            <v>LIVE</v>
          </cell>
          <cell r="V67" t="b">
            <v>0</v>
          </cell>
          <cell r="X67" t="str">
            <v/>
          </cell>
          <cell r="AD67" t="str">
            <v/>
          </cell>
          <cell r="AF67" t="str">
            <v/>
          </cell>
          <cell r="AN67" t="str">
            <v/>
          </cell>
          <cell r="AR67" t="str">
            <v/>
          </cell>
          <cell r="AS67" t="str">
            <v/>
          </cell>
          <cell r="AZ67" t="str">
            <v/>
          </cell>
          <cell r="BB67" t="str">
            <v/>
          </cell>
          <cell r="BC67" t="str">
            <v/>
          </cell>
          <cell r="BE67" t="b">
            <v>0</v>
          </cell>
          <cell r="BH67">
            <v>43311</v>
          </cell>
          <cell r="BM67" t="str">
            <v/>
          </cell>
          <cell r="BO67" t="str">
            <v>20/07/2018 HS - Jo Tedd still completing work on UAT and has moved into delivery. 
13/07/2018 RJ - Jo tedd has raised a ticket.
06/07/2018 RJ - Requirements will be sorted by next Tuesday.
22/06/2018 RJ - May come back to ICAF for information. 
15/06/2018</v>
          </cell>
          <cell r="BQ67" t="str">
            <v/>
          </cell>
          <cell r="BS67" t="str">
            <v/>
          </cell>
          <cell r="BU67" t="str">
            <v/>
          </cell>
          <cell r="BW67" t="str">
            <v/>
          </cell>
          <cell r="BX67" t="str">
            <v/>
          </cell>
          <cell r="BY67" t="str">
            <v/>
          </cell>
          <cell r="BZ67" t="str">
            <v/>
          </cell>
          <cell r="CA67" t="str">
            <v>Data Office</v>
          </cell>
          <cell r="CB67" t="str">
            <v/>
          </cell>
          <cell r="CC67" t="str">
            <v>Xoserve Resource</v>
          </cell>
          <cell r="CD67" t="str">
            <v>Gemini</v>
          </cell>
          <cell r="CE67" t="str">
            <v>Invoicing</v>
          </cell>
          <cell r="CF67" t="str">
            <v>30-60 days</v>
          </cell>
          <cell r="CG67" t="b">
            <v>0</v>
          </cell>
          <cell r="CH67" t="str">
            <v/>
          </cell>
          <cell r="CJ67" t="b">
            <v>0</v>
          </cell>
          <cell r="CK67" t="b">
            <v>0</v>
          </cell>
          <cell r="CL67" t="b">
            <v>0</v>
          </cell>
          <cell r="CM67" t="str">
            <v/>
          </cell>
          <cell r="CO67" t="str">
            <v/>
          </cell>
          <cell r="CP67" t="str">
            <v/>
          </cell>
          <cell r="CQ67" t="b">
            <v>0</v>
          </cell>
          <cell r="CR67" t="b">
            <v>1</v>
          </cell>
          <cell r="CS67" t="str">
            <v/>
          </cell>
          <cell r="CT67" t="str">
            <v/>
          </cell>
          <cell r="CU67" t="str">
            <v/>
          </cell>
          <cell r="CV67" t="str">
            <v>Xoserve Internal CR (business improvement initiative)</v>
          </cell>
          <cell r="CW67" t="str">
            <v>Multiple Market Participants</v>
          </cell>
          <cell r="CX67" t="b">
            <v>1</v>
          </cell>
          <cell r="CY67" t="b">
            <v>1</v>
          </cell>
          <cell r="CZ67" t="b">
            <v>0</v>
          </cell>
          <cell r="DA67" t="b">
            <v>1</v>
          </cell>
          <cell r="DB67" t="str">
            <v>Service Area 23: Internal</v>
          </cell>
          <cell r="DC67" t="str">
            <v>Two to Five</v>
          </cell>
          <cell r="DD67" t="str">
            <v>Medium</v>
          </cell>
          <cell r="DE67" t="b">
            <v>0</v>
          </cell>
          <cell r="DF67" t="b">
            <v>0</v>
          </cell>
        </row>
        <row r="68">
          <cell r="A68" t="str">
            <v>4684</v>
          </cell>
          <cell r="B68" t="str">
            <v>SAP BW Accelerator: Table Migration</v>
          </cell>
          <cell r="C68" t="str">
            <v>C1 - Delivery Business Case/BER in progress</v>
          </cell>
          <cell r="D68">
            <v>43294</v>
          </cell>
          <cell r="E68" t="str">
            <v>A1 - ICAF - Awaiting Capture Assignment
B1 - Start Up In Progress (Awaiting PAT/RACI)
B2 - Awaiting ME/Data Office/MR HLE quote
C1 - Delivery Business Case/BER in progress</v>
          </cell>
          <cell r="F68" t="str">
            <v>Following on from the analysis and results of XRN4608 SAP BW Accelerator: Data Gap Analysis (attached at the end of this section) we have confirmed candidate data tables for migration into SAP BW and have also identified additional improvements to functio</v>
          </cell>
          <cell r="G68" t="b">
            <v>0</v>
          </cell>
          <cell r="H68" t="str">
            <v/>
          </cell>
          <cell r="I68">
            <v>43249</v>
          </cell>
          <cell r="K68">
            <v>43497</v>
          </cell>
          <cell r="L68" t="b">
            <v>0</v>
          </cell>
          <cell r="M68" t="str">
            <v/>
          </cell>
          <cell r="N68" t="str">
            <v/>
          </cell>
          <cell r="O68" t="str">
            <v/>
          </cell>
          <cell r="P68" t="str">
            <v>Fay morris</v>
          </cell>
          <cell r="Q68" t="str">
            <v/>
          </cell>
          <cell r="R68" t="str">
            <v>Steve Concannon</v>
          </cell>
          <cell r="S68" t="str">
            <v>Fay Morris</v>
          </cell>
          <cell r="T68" t="str">
            <v>CR (Internal)</v>
          </cell>
          <cell r="U68" t="str">
            <v>LIVE</v>
          </cell>
          <cell r="V68" t="b">
            <v>0</v>
          </cell>
          <cell r="X68" t="str">
            <v/>
          </cell>
          <cell r="AD68" t="str">
            <v/>
          </cell>
          <cell r="AF68" t="str">
            <v/>
          </cell>
          <cell r="AN68" t="str">
            <v/>
          </cell>
          <cell r="AR68" t="str">
            <v/>
          </cell>
          <cell r="AS68" t="str">
            <v/>
          </cell>
          <cell r="AZ68" t="str">
            <v/>
          </cell>
          <cell r="BB68" t="str">
            <v/>
          </cell>
          <cell r="BC68" t="str">
            <v/>
          </cell>
          <cell r="BE68" t="b">
            <v>0</v>
          </cell>
          <cell r="BH68">
            <v>43497</v>
          </cell>
          <cell r="BM68" t="str">
            <v/>
          </cell>
          <cell r="BO68" t="str">
            <v xml:space="preserve">20/07/2018 HS - business case in progress.
13/07/2018 RJ - Fay is doing a Business Case. Session on Monday to confirm scope.
06/07/2018 RJ - Fay is still obtaining costs.
27/06/2018 DC update from Fay Morris is that they are waiting for RFQs from TCS and </v>
          </cell>
          <cell r="BQ68" t="str">
            <v/>
          </cell>
          <cell r="BS68" t="str">
            <v/>
          </cell>
          <cell r="BU68" t="str">
            <v/>
          </cell>
          <cell r="BW68" t="str">
            <v/>
          </cell>
          <cell r="BX68" t="str">
            <v/>
          </cell>
          <cell r="BY68" t="str">
            <v/>
          </cell>
          <cell r="BZ68" t="str">
            <v/>
          </cell>
          <cell r="CA68" t="str">
            <v>Data Office</v>
          </cell>
          <cell r="CB68" t="str">
            <v/>
          </cell>
          <cell r="CC68" t="str">
            <v>Third Party SI / Service Provider</v>
          </cell>
          <cell r="CD68" t="str">
            <v>BW</v>
          </cell>
          <cell r="CE68" t="str">
            <v>Other</v>
          </cell>
          <cell r="CF68" t="str">
            <v>100+ days</v>
          </cell>
          <cell r="CG68" t="b">
            <v>0</v>
          </cell>
          <cell r="CH68" t="str">
            <v/>
          </cell>
          <cell r="CJ68" t="b">
            <v>0</v>
          </cell>
          <cell r="CK68" t="b">
            <v>0</v>
          </cell>
          <cell r="CL68" t="b">
            <v>0</v>
          </cell>
          <cell r="CM68" t="str">
            <v/>
          </cell>
          <cell r="CO68" t="str">
            <v/>
          </cell>
          <cell r="CP68" t="str">
            <v/>
          </cell>
          <cell r="CQ68" t="b">
            <v>0</v>
          </cell>
          <cell r="CR68" t="b">
            <v>0</v>
          </cell>
          <cell r="CS68" t="str">
            <v/>
          </cell>
          <cell r="CT68" t="str">
            <v/>
          </cell>
          <cell r="CU68" t="str">
            <v/>
          </cell>
          <cell r="CV68" t="str">
            <v>Xoserve Internal CR (business improvement initiative)</v>
          </cell>
          <cell r="CW68" t="str">
            <v>Multiple Market Participants</v>
          </cell>
          <cell r="CX68" t="b">
            <v>1</v>
          </cell>
          <cell r="CY68" t="b">
            <v>1</v>
          </cell>
          <cell r="CZ68" t="b">
            <v>1</v>
          </cell>
          <cell r="DA68" t="b">
            <v>1</v>
          </cell>
          <cell r="DB68" t="str">
            <v>Service Area 23: Internal</v>
          </cell>
          <cell r="DC68" t="str">
            <v>None (Xoserve internal initiative)</v>
          </cell>
          <cell r="DD68" t="str">
            <v>Medium</v>
          </cell>
          <cell r="DE68" t="b">
            <v>0</v>
          </cell>
          <cell r="DF68" t="b">
            <v>0</v>
          </cell>
        </row>
        <row r="69">
          <cell r="A69" t="str">
            <v>4682</v>
          </cell>
          <cell r="B69" t="str">
            <v>Obligation to submit reads and data for winter consumption calculation (meters in EUC bands 3 – 8)</v>
          </cell>
          <cell r="C69" t="str">
            <v>Y2 - ROM completed</v>
          </cell>
          <cell r="D69">
            <v>43259</v>
          </cell>
          <cell r="E69" t="str">
            <v>A3 - ROM In Progress
A5 - Change Proposal awaiting MOD approval (ROM complete)</v>
          </cell>
          <cell r="F69" t="str">
            <v/>
          </cell>
          <cell r="G69" t="b">
            <v>0</v>
          </cell>
          <cell r="H69" t="str">
            <v>0652</v>
          </cell>
          <cell r="I69">
            <v>43244</v>
          </cell>
          <cell r="K69">
            <v>43259</v>
          </cell>
          <cell r="L69" t="b">
            <v>0</v>
          </cell>
          <cell r="M69" t="str">
            <v/>
          </cell>
          <cell r="N69" t="str">
            <v/>
          </cell>
          <cell r="O69" t="str">
            <v/>
          </cell>
          <cell r="P69" t="str">
            <v>John Welch</v>
          </cell>
          <cell r="Q69" t="str">
            <v/>
          </cell>
          <cell r="R69" t="str">
            <v/>
          </cell>
          <cell r="S69" t="str">
            <v>Steve Concannon</v>
          </cell>
          <cell r="T69" t="str">
            <v>CP</v>
          </cell>
          <cell r="U69" t="str">
            <v>COMPLETE</v>
          </cell>
          <cell r="V69" t="b">
            <v>0</v>
          </cell>
          <cell r="W69">
            <v>43259</v>
          </cell>
          <cell r="X69" t="str">
            <v/>
          </cell>
          <cell r="AD69" t="str">
            <v/>
          </cell>
          <cell r="AF69" t="str">
            <v/>
          </cell>
          <cell r="AN69" t="str">
            <v/>
          </cell>
          <cell r="AR69" t="str">
            <v/>
          </cell>
          <cell r="AS69" t="str">
            <v/>
          </cell>
          <cell r="AZ69" t="str">
            <v/>
          </cell>
          <cell r="BB69" t="str">
            <v/>
          </cell>
          <cell r="BC69" t="str">
            <v/>
          </cell>
          <cell r="BE69" t="b">
            <v>0</v>
          </cell>
          <cell r="BH69">
            <v>43259</v>
          </cell>
          <cell r="BI69">
            <v>43259</v>
          </cell>
          <cell r="BM69" t="str">
            <v/>
          </cell>
          <cell r="BO69" t="str">
            <v>08/06/2018 DC ROM Response received along with approval to send back to proposer today.
31/05/2018 RJ - Update from Jo Duncan: ROM is currently with Steve Concannon; JD has questioned this with PMO.
24/05/2018 ROM Received today, sent to Steve Concannon a</v>
          </cell>
          <cell r="BQ69" t="str">
            <v/>
          </cell>
          <cell r="BS69" t="str">
            <v/>
          </cell>
          <cell r="BU69" t="str">
            <v/>
          </cell>
          <cell r="BW69" t="str">
            <v/>
          </cell>
          <cell r="BX69" t="str">
            <v/>
          </cell>
          <cell r="BY69" t="str">
            <v/>
          </cell>
          <cell r="BZ69" t="str">
            <v/>
          </cell>
          <cell r="CA69" t="str">
            <v>Data Office</v>
          </cell>
          <cell r="CB69" t="str">
            <v/>
          </cell>
          <cell r="CC69" t="str">
            <v>Third Party SI / Service Provider</v>
          </cell>
          <cell r="CD69" t="str">
            <v/>
          </cell>
          <cell r="CE69" t="str">
            <v/>
          </cell>
          <cell r="CF69" t="str">
            <v/>
          </cell>
          <cell r="CG69" t="b">
            <v>0</v>
          </cell>
          <cell r="CH69" t="str">
            <v/>
          </cell>
          <cell r="CJ69" t="b">
            <v>0</v>
          </cell>
          <cell r="CK69" t="b">
            <v>0</v>
          </cell>
          <cell r="CL69" t="b">
            <v>0</v>
          </cell>
          <cell r="CM69" t="str">
            <v/>
          </cell>
          <cell r="CO69" t="str">
            <v/>
          </cell>
          <cell r="CP69" t="str">
            <v/>
          </cell>
          <cell r="CQ69" t="b">
            <v>0</v>
          </cell>
          <cell r="CR69" t="b">
            <v>0</v>
          </cell>
          <cell r="CS69" t="str">
            <v/>
          </cell>
          <cell r="CT69" t="str">
            <v/>
          </cell>
          <cell r="CU69" t="str">
            <v/>
          </cell>
          <cell r="CV69" t="str">
            <v/>
          </cell>
          <cell r="CW69" t="str">
            <v/>
          </cell>
          <cell r="CX69" t="b">
            <v>0</v>
          </cell>
          <cell r="CY69" t="b">
            <v>0</v>
          </cell>
          <cell r="CZ69" t="b">
            <v>0</v>
          </cell>
          <cell r="DA69" t="b">
            <v>0</v>
          </cell>
          <cell r="DB69" t="str">
            <v/>
          </cell>
          <cell r="DC69" t="str">
            <v/>
          </cell>
          <cell r="DD69" t="str">
            <v/>
          </cell>
          <cell r="DE69" t="b">
            <v>0</v>
          </cell>
          <cell r="DF69" t="b">
            <v>0</v>
          </cell>
        </row>
        <row r="70">
          <cell r="A70" t="str">
            <v>4668</v>
          </cell>
          <cell r="B70" t="str">
            <v xml:space="preserve"> ASR – CNG supplier Short Code(ENY) Portfolio Report.</v>
          </cell>
          <cell r="C70" t="str">
            <v>Z1 - Change completed</v>
          </cell>
          <cell r="D70">
            <v>43298</v>
          </cell>
          <cell r="E70" t="str">
            <v>A1 - ICAF - Awaiting Capture Assignment
B1 - Start Up In Progress (Awaiting PAT/RACI)
D1 - Change in delivery
F1 - CCR/Closedown document in progress
Z1 - Change completed</v>
          </cell>
          <cell r="F70" t="str">
            <v>Shipper CNG has requested a portfolio report as a monthly service that only includes sites with the Supplier code ENY.
It is similar information to the enhanced portfolio report but there is extra detail they require.
This is an ASR and is beneficial to</v>
          </cell>
          <cell r="G70" t="b">
            <v>0</v>
          </cell>
          <cell r="H70" t="str">
            <v/>
          </cell>
          <cell r="I70">
            <v>43230</v>
          </cell>
          <cell r="K70">
            <v>43251</v>
          </cell>
          <cell r="L70" t="b">
            <v>0</v>
          </cell>
          <cell r="M70" t="str">
            <v/>
          </cell>
          <cell r="N70" t="str">
            <v/>
          </cell>
          <cell r="O70" t="str">
            <v/>
          </cell>
          <cell r="P70" t="str">
            <v>Greg Causon</v>
          </cell>
          <cell r="Q70" t="str">
            <v/>
          </cell>
          <cell r="R70" t="str">
            <v>Steve Nunnington</v>
          </cell>
          <cell r="S70" t="str">
            <v>Jo Duncan</v>
          </cell>
          <cell r="T70" t="str">
            <v>CR (ASR)</v>
          </cell>
          <cell r="U70" t="str">
            <v>COMPLETE</v>
          </cell>
          <cell r="V70" t="b">
            <v>0</v>
          </cell>
          <cell r="W70">
            <v>43298</v>
          </cell>
          <cell r="X70" t="str">
            <v/>
          </cell>
          <cell r="AD70" t="str">
            <v/>
          </cell>
          <cell r="AF70" t="str">
            <v/>
          </cell>
          <cell r="AN70" t="str">
            <v/>
          </cell>
          <cell r="AR70" t="str">
            <v/>
          </cell>
          <cell r="AS70" t="str">
            <v/>
          </cell>
          <cell r="AZ70" t="str">
            <v/>
          </cell>
          <cell r="BB70" t="str">
            <v/>
          </cell>
          <cell r="BC70" t="str">
            <v/>
          </cell>
          <cell r="BE70" t="b">
            <v>0</v>
          </cell>
          <cell r="BH70">
            <v>43342</v>
          </cell>
          <cell r="BM70" t="str">
            <v/>
          </cell>
          <cell r="BO70" t="str">
            <v>13/07/2018 RJ - Email received to close from Greg
06/07/2018 RJ - Delivered. We can close this. Greg to send notice of closure to Jo and DC.
22/06/2018 RJ - Greg to seek update next week to understand if they're happy with what they received.
15/06/2018 R</v>
          </cell>
          <cell r="BQ70" t="str">
            <v/>
          </cell>
          <cell r="BS70" t="str">
            <v/>
          </cell>
          <cell r="BU70" t="str">
            <v/>
          </cell>
          <cell r="BW70" t="str">
            <v/>
          </cell>
          <cell r="BX70" t="str">
            <v/>
          </cell>
          <cell r="BY70" t="str">
            <v/>
          </cell>
          <cell r="BZ70" t="str">
            <v/>
          </cell>
          <cell r="CA70" t="str">
            <v>Data Office</v>
          </cell>
          <cell r="CB70" t="str">
            <v/>
          </cell>
          <cell r="CC70" t="str">
            <v>Xoserve Resource</v>
          </cell>
          <cell r="CD70" t="str">
            <v>BW</v>
          </cell>
          <cell r="CE70" t="str">
            <v>Other</v>
          </cell>
          <cell r="CF70" t="str">
            <v>0-30 days</v>
          </cell>
          <cell r="CG70" t="b">
            <v>0</v>
          </cell>
          <cell r="CH70" t="str">
            <v/>
          </cell>
          <cell r="CJ70" t="b">
            <v>0</v>
          </cell>
          <cell r="CK70" t="b">
            <v>0</v>
          </cell>
          <cell r="CL70" t="b">
            <v>0</v>
          </cell>
          <cell r="CM70" t="str">
            <v/>
          </cell>
          <cell r="CO70" t="str">
            <v/>
          </cell>
          <cell r="CP70" t="str">
            <v/>
          </cell>
          <cell r="CQ70" t="b">
            <v>0</v>
          </cell>
          <cell r="CR70" t="b">
            <v>0</v>
          </cell>
          <cell r="CS70" t="str">
            <v/>
          </cell>
          <cell r="CT70" t="str">
            <v/>
          </cell>
          <cell r="CU70" t="str">
            <v/>
          </cell>
          <cell r="CV70" t="str">
            <v>Additional or 3rd Party Service Request</v>
          </cell>
          <cell r="CW70" t="str">
            <v>One Market Participant</v>
          </cell>
          <cell r="CX70" t="b">
            <v>1</v>
          </cell>
          <cell r="CY70" t="b">
            <v>0</v>
          </cell>
          <cell r="CZ70" t="b">
            <v>0</v>
          </cell>
          <cell r="DA70" t="b">
            <v>0</v>
          </cell>
          <cell r="DB70" t="str">
            <v>Service Area 24: Additional Service Request or Third Party Request</v>
          </cell>
          <cell r="DC70" t="str">
            <v>One</v>
          </cell>
          <cell r="DD70" t="str">
            <v>Medium</v>
          </cell>
          <cell r="DE70" t="b">
            <v>0</v>
          </cell>
          <cell r="DF70" t="b">
            <v>0</v>
          </cell>
        </row>
        <row r="71">
          <cell r="A71" t="str">
            <v>4669</v>
          </cell>
          <cell r="B71" t="str">
            <v>Class 1 &amp; 2 Energy Comparison Report</v>
          </cell>
          <cell r="C71" t="str">
            <v>B2 - Awaiting ME/Data Office/MR HLE quote</v>
          </cell>
          <cell r="D71">
            <v>43236</v>
          </cell>
          <cell r="E71" t="str">
            <v>A1 - ICAF - Awaiting Capture Assignment
B2 - Awaiting ME/Data Office/MR HLE quote</v>
          </cell>
          <cell r="F71" t="str">
            <v>The current DM Energy report does not show the low level detail of original energy, the sequential changes by energy values, at LDZ and EUC level that is currently required to feed in the EBI Post Closeout Amendment process and UIG process.
Reports are re</v>
          </cell>
          <cell r="G71" t="b">
            <v>0</v>
          </cell>
          <cell r="H71" t="str">
            <v/>
          </cell>
          <cell r="I71">
            <v>43234</v>
          </cell>
          <cell r="K71">
            <v>43252</v>
          </cell>
          <cell r="L71" t="b">
            <v>0</v>
          </cell>
          <cell r="M71" t="str">
            <v/>
          </cell>
          <cell r="N71" t="str">
            <v/>
          </cell>
          <cell r="O71" t="str">
            <v/>
          </cell>
          <cell r="P71" t="str">
            <v>Carole Elwell</v>
          </cell>
          <cell r="Q71" t="str">
            <v/>
          </cell>
          <cell r="R71" t="str">
            <v>Dan donovan</v>
          </cell>
          <cell r="S71" t="str">
            <v>Donna Johnson</v>
          </cell>
          <cell r="T71" t="str">
            <v>CR (Internal)</v>
          </cell>
          <cell r="U71" t="str">
            <v>LIVE</v>
          </cell>
          <cell r="V71" t="b">
            <v>0</v>
          </cell>
          <cell r="X71" t="str">
            <v/>
          </cell>
          <cell r="AD71" t="str">
            <v/>
          </cell>
          <cell r="AF71" t="str">
            <v/>
          </cell>
          <cell r="AN71" t="str">
            <v/>
          </cell>
          <cell r="AR71" t="str">
            <v/>
          </cell>
          <cell r="AS71" t="str">
            <v/>
          </cell>
          <cell r="AZ71" t="str">
            <v/>
          </cell>
          <cell r="BB71" t="str">
            <v/>
          </cell>
          <cell r="BC71" t="str">
            <v/>
          </cell>
          <cell r="BE71" t="b">
            <v>0</v>
          </cell>
          <cell r="BM71" t="str">
            <v/>
          </cell>
          <cell r="BO71" t="str">
            <v>23/07/2018 DC HLE received today, sent to Dan Donovan and Carole Elwell for approval.
20/07/2018 HS - still waiting for Donna and Rob to approve this. 
13/07/2018 RJ - Awaiting for IS Ops approval.
06/07/2018 RJ - With Donna M, Rob Smith for approval. Smi</v>
          </cell>
          <cell r="BQ71" t="str">
            <v/>
          </cell>
          <cell r="BS71" t="str">
            <v/>
          </cell>
          <cell r="BU71" t="str">
            <v/>
          </cell>
          <cell r="BW71" t="str">
            <v/>
          </cell>
          <cell r="BX71" t="str">
            <v/>
          </cell>
          <cell r="BY71" t="str">
            <v>50</v>
          </cell>
          <cell r="BZ71" t="str">
            <v/>
          </cell>
          <cell r="CA71" t="str">
            <v>R &amp; N</v>
          </cell>
          <cell r="CB71" t="str">
            <v>XO3680</v>
          </cell>
          <cell r="CC71" t="str">
            <v>Minor Enhancements Team</v>
          </cell>
          <cell r="CD71" t="str">
            <v>ISU</v>
          </cell>
          <cell r="CE71" t="str">
            <v>Invoicing</v>
          </cell>
          <cell r="CF71" t="str">
            <v>0-30 days</v>
          </cell>
          <cell r="CG71" t="b">
            <v>0</v>
          </cell>
          <cell r="CH71" t="str">
            <v/>
          </cell>
          <cell r="CJ71" t="b">
            <v>0</v>
          </cell>
          <cell r="CK71" t="b">
            <v>0</v>
          </cell>
          <cell r="CL71" t="b">
            <v>0</v>
          </cell>
          <cell r="CM71" t="str">
            <v/>
          </cell>
          <cell r="CO71" t="str">
            <v/>
          </cell>
          <cell r="CP71" t="str">
            <v/>
          </cell>
          <cell r="CQ71" t="b">
            <v>0</v>
          </cell>
          <cell r="CR71" t="b">
            <v>1</v>
          </cell>
          <cell r="CS71" t="str">
            <v/>
          </cell>
          <cell r="CT71" t="str">
            <v/>
          </cell>
          <cell r="CU71" t="str">
            <v/>
          </cell>
          <cell r="CV71" t="str">
            <v>Xoserve Internal CR (business improvement initiative)</v>
          </cell>
          <cell r="CW71" t="str">
            <v>All UK Gas Market Participants</v>
          </cell>
          <cell r="CX71" t="b">
            <v>1</v>
          </cell>
          <cell r="CY71" t="b">
            <v>1</v>
          </cell>
          <cell r="CZ71" t="b">
            <v>1</v>
          </cell>
          <cell r="DA71" t="b">
            <v>1</v>
          </cell>
          <cell r="DB71" t="str">
            <v>Service Area 23: Internal</v>
          </cell>
          <cell r="DC71" t="str">
            <v>All</v>
          </cell>
          <cell r="DD71" t="str">
            <v>High</v>
          </cell>
          <cell r="DE71" t="b">
            <v>0</v>
          </cell>
          <cell r="DF71" t="b">
            <v>0</v>
          </cell>
        </row>
        <row r="72">
          <cell r="A72" t="str">
            <v>4670</v>
          </cell>
          <cell r="B72" t="str">
            <v xml:space="preserve"> Reject a replacement read, where the read provided is identical to that already held in UK Link for the same read date</v>
          </cell>
          <cell r="C72" t="str">
            <v>A5 - CP in capture with DSG</v>
          </cell>
          <cell r="D72">
            <v>43301</v>
          </cell>
          <cell r="E72" t="str">
            <v>A1 - ICAF - Awaiting Capture Assignment
A9 - Internal change progressing through capture
A5 - CP in capture with DSG</v>
          </cell>
          <cell r="F72" t="str">
            <v>Shippers are currently submitting replacement readings, with a reading which is identical to the current read recorded on UK Link, for the same read date. Current validation does not consider this scenario.  The acceptance of these readings is impacting s</v>
          </cell>
          <cell r="G72" t="b">
            <v>0</v>
          </cell>
          <cell r="H72" t="str">
            <v/>
          </cell>
          <cell r="I72">
            <v>43234</v>
          </cell>
          <cell r="K72">
            <v>43405</v>
          </cell>
          <cell r="L72" t="b">
            <v>0</v>
          </cell>
          <cell r="M72" t="str">
            <v/>
          </cell>
          <cell r="N72" t="str">
            <v/>
          </cell>
          <cell r="O72" t="str">
            <v/>
          </cell>
          <cell r="P72" t="str">
            <v>Karen Marklew</v>
          </cell>
          <cell r="Q72" t="str">
            <v/>
          </cell>
          <cell r="R72" t="str">
            <v>Dean Johnson</v>
          </cell>
          <cell r="S72" t="str">
            <v>Emma smith</v>
          </cell>
          <cell r="T72" t="str">
            <v>CR (Internal)</v>
          </cell>
          <cell r="U72" t="str">
            <v>LIVE</v>
          </cell>
          <cell r="V72" t="b">
            <v>0</v>
          </cell>
          <cell r="X72" t="str">
            <v/>
          </cell>
          <cell r="AD72" t="str">
            <v/>
          </cell>
          <cell r="AF72" t="str">
            <v/>
          </cell>
          <cell r="AN72" t="str">
            <v/>
          </cell>
          <cell r="AR72" t="str">
            <v/>
          </cell>
          <cell r="AS72" t="str">
            <v/>
          </cell>
          <cell r="AZ72" t="str">
            <v/>
          </cell>
          <cell r="BB72" t="str">
            <v/>
          </cell>
          <cell r="BC72" t="str">
            <v/>
          </cell>
          <cell r="BE72" t="b">
            <v>0</v>
          </cell>
          <cell r="BM72" t="str">
            <v/>
          </cell>
          <cell r="BO72" t="str">
            <v xml:space="preserve">
19/07/18 Julie B - Sent this XRN into High Level Impact Assessment.
18/07/2018 DC I Have spoke to Emma Smith, this change has not had the IA done therefore it is still in capture for now.
18/07/2018 HS - Julie Bretherton to take this change as it relate</v>
          </cell>
          <cell r="BQ72" t="str">
            <v/>
          </cell>
          <cell r="BS72" t="str">
            <v/>
          </cell>
          <cell r="BU72" t="str">
            <v/>
          </cell>
          <cell r="BW72" t="str">
            <v/>
          </cell>
          <cell r="BX72" t="str">
            <v/>
          </cell>
          <cell r="BY72" t="str">
            <v>Jun2019</v>
          </cell>
          <cell r="BZ72" t="str">
            <v/>
          </cell>
          <cell r="CA72" t="str">
            <v>R &amp; N</v>
          </cell>
          <cell r="CB72" t="str">
            <v/>
          </cell>
          <cell r="CC72" t="str">
            <v>Third Party SI / Service Provider</v>
          </cell>
          <cell r="CD72" t="str">
            <v>ISU</v>
          </cell>
          <cell r="CE72" t="str">
            <v>Reads</v>
          </cell>
          <cell r="CF72" t="str">
            <v>30-60 days</v>
          </cell>
          <cell r="CG72" t="b">
            <v>1</v>
          </cell>
          <cell r="CH72" t="str">
            <v>Xoserve</v>
          </cell>
          <cell r="CI72">
            <v>43496</v>
          </cell>
          <cell r="CJ72" t="b">
            <v>0</v>
          </cell>
          <cell r="CK72" t="b">
            <v>1</v>
          </cell>
          <cell r="CL72" t="b">
            <v>0</v>
          </cell>
          <cell r="CM72" t="str">
            <v/>
          </cell>
          <cell r="CO72" t="str">
            <v/>
          </cell>
          <cell r="CP72" t="str">
            <v>Medium</v>
          </cell>
          <cell r="CQ72" t="b">
            <v>0</v>
          </cell>
          <cell r="CR72" t="b">
            <v>0</v>
          </cell>
          <cell r="CS72" t="str">
            <v/>
          </cell>
          <cell r="CT72" t="str">
            <v>Monthly</v>
          </cell>
          <cell r="CU72" t="str">
            <v>One</v>
          </cell>
          <cell r="CV72" t="str">
            <v>Xoserve Internal CR (business improvement initiative)</v>
          </cell>
          <cell r="CW72" t="str">
            <v>Xoserve Only</v>
          </cell>
          <cell r="CX72" t="b">
            <v>0</v>
          </cell>
          <cell r="CY72" t="b">
            <v>0</v>
          </cell>
          <cell r="CZ72" t="b">
            <v>0</v>
          </cell>
          <cell r="DA72" t="b">
            <v>1</v>
          </cell>
          <cell r="DB72" t="str">
            <v>Service Area 23: Internal</v>
          </cell>
          <cell r="DC72" t="str">
            <v>None (Xoserve internal initiative)</v>
          </cell>
          <cell r="DD72" t="str">
            <v>Low</v>
          </cell>
          <cell r="DE72" t="b">
            <v>0</v>
          </cell>
          <cell r="DF72" t="b">
            <v>0</v>
          </cell>
        </row>
        <row r="73">
          <cell r="A73" t="str">
            <v>4671</v>
          </cell>
          <cell r="B73" t="str">
            <v>Class 2 Energy Updates from UKL to Gemini via CON file</v>
          </cell>
          <cell r="C73" t="str">
            <v>D1 - Change in delivery</v>
          </cell>
          <cell r="D73">
            <v>43285</v>
          </cell>
          <cell r="E73" t="str">
            <v>A1 - ICAF - Awaiting Capture Assignment
B2 - Awaiting ME/Data Office/MR HLE quote
D1 - Change in delivery</v>
          </cell>
          <cell r="F73" t="str">
            <v>There is an issue within the UKL SAP system whereby updates to energy for Class 2 meter points is not being sent to Gemini in the correct &amp; required format, which is in aggregate by Meter ID &amp; EUC.
Initial daily energy for Class 1 &amp; 2 meters is sent to G</v>
          </cell>
          <cell r="G73" t="b">
            <v>0</v>
          </cell>
          <cell r="H73" t="str">
            <v/>
          </cell>
          <cell r="I73">
            <v>43234</v>
          </cell>
          <cell r="K73">
            <v>43282</v>
          </cell>
          <cell r="L73" t="b">
            <v>0</v>
          </cell>
          <cell r="M73" t="str">
            <v/>
          </cell>
          <cell r="N73" t="str">
            <v/>
          </cell>
          <cell r="O73" t="str">
            <v/>
          </cell>
          <cell r="P73" t="str">
            <v>Jo Tedd</v>
          </cell>
          <cell r="Q73" t="str">
            <v/>
          </cell>
          <cell r="R73" t="str">
            <v>Dan Donovan</v>
          </cell>
          <cell r="S73" t="str">
            <v>Donna Johnson</v>
          </cell>
          <cell r="T73" t="str">
            <v>CR (Internal)</v>
          </cell>
          <cell r="U73" t="str">
            <v>LIVE</v>
          </cell>
          <cell r="V73" t="b">
            <v>0</v>
          </cell>
          <cell r="X73" t="str">
            <v/>
          </cell>
          <cell r="AD73" t="str">
            <v/>
          </cell>
          <cell r="AF73" t="str">
            <v/>
          </cell>
          <cell r="AN73" t="str">
            <v/>
          </cell>
          <cell r="AR73" t="str">
            <v/>
          </cell>
          <cell r="AS73" t="str">
            <v/>
          </cell>
          <cell r="AZ73" t="str">
            <v/>
          </cell>
          <cell r="BB73" t="str">
            <v/>
          </cell>
          <cell r="BC73" t="str">
            <v/>
          </cell>
          <cell r="BE73" t="b">
            <v>0</v>
          </cell>
          <cell r="BH73">
            <v>43351</v>
          </cell>
          <cell r="BM73" t="str">
            <v/>
          </cell>
          <cell r="BO73" t="str">
            <v xml:space="preserve">20/07/2018 HS - implementation date on track.
13/07/2018 RJ - Planned implementation date is 8th September
06/07/2018 RJ - Pooja is to assign a delivery resource for this change.
04/07/2018 DC Aproval recevied from Dan and sent to ME team.
04/07/2018 DC </v>
          </cell>
          <cell r="BQ73" t="str">
            <v/>
          </cell>
          <cell r="BS73" t="str">
            <v/>
          </cell>
          <cell r="BU73" t="str">
            <v/>
          </cell>
          <cell r="BW73" t="str">
            <v/>
          </cell>
          <cell r="BX73" t="str">
            <v/>
          </cell>
          <cell r="BY73" t="str">
            <v>50</v>
          </cell>
          <cell r="BZ73" t="str">
            <v/>
          </cell>
          <cell r="CA73" t="str">
            <v>R &amp; N</v>
          </cell>
          <cell r="CB73" t="str">
            <v>XO3681</v>
          </cell>
          <cell r="CC73" t="str">
            <v>Minor Enhancements Team</v>
          </cell>
          <cell r="CD73" t="str">
            <v>ISU</v>
          </cell>
          <cell r="CE73" t="str">
            <v>Invoicing</v>
          </cell>
          <cell r="CF73" t="str">
            <v>0-30 days</v>
          </cell>
          <cell r="CG73" t="b">
            <v>0</v>
          </cell>
          <cell r="CH73" t="str">
            <v/>
          </cell>
          <cell r="CJ73" t="b">
            <v>0</v>
          </cell>
          <cell r="CK73" t="b">
            <v>0</v>
          </cell>
          <cell r="CL73" t="b">
            <v>0</v>
          </cell>
          <cell r="CM73" t="str">
            <v/>
          </cell>
          <cell r="CO73" t="str">
            <v/>
          </cell>
          <cell r="CP73" t="str">
            <v/>
          </cell>
          <cell r="CQ73" t="b">
            <v>0</v>
          </cell>
          <cell r="CR73" t="b">
            <v>1</v>
          </cell>
          <cell r="CS73" t="str">
            <v/>
          </cell>
          <cell r="CT73" t="str">
            <v/>
          </cell>
          <cell r="CU73" t="str">
            <v/>
          </cell>
          <cell r="CV73" t="str">
            <v>Xoserve Internal CR (business improvement initiative)</v>
          </cell>
          <cell r="CW73" t="str">
            <v>All UK Gas Market Participants</v>
          </cell>
          <cell r="CX73" t="b">
            <v>1</v>
          </cell>
          <cell r="CY73" t="b">
            <v>1</v>
          </cell>
          <cell r="CZ73" t="b">
            <v>1</v>
          </cell>
          <cell r="DA73" t="b">
            <v>1</v>
          </cell>
          <cell r="DB73" t="str">
            <v>Service Area 23: Internal</v>
          </cell>
          <cell r="DC73" t="str">
            <v>All</v>
          </cell>
          <cell r="DD73" t="str">
            <v>High</v>
          </cell>
          <cell r="DE73" t="b">
            <v>0</v>
          </cell>
          <cell r="DF73" t="b">
            <v>0</v>
          </cell>
        </row>
        <row r="74">
          <cell r="A74" t="str">
            <v>4665</v>
          </cell>
          <cell r="B74" t="str">
            <v>Creation of new End User Categories</v>
          </cell>
          <cell r="C74" t="str">
            <v>A10 - ICAF - Capture complete, awaiting CIO PM assignment</v>
          </cell>
          <cell r="D74">
            <v>43306</v>
          </cell>
          <cell r="E74" t="str">
            <v>A1 - ICAF - Awaiting Capture Assignment
A2 - Capture in Progress
A6 - Change Proposal out for Shipper Consultation
A6 - CP in solution consultation
A7 - CP awaiting ChMC solution approval
A10 - ICAF - Capture complete, awaiting CIO PM assignment</v>
          </cell>
          <cell r="F74" t="str">
            <v xml:space="preserve">The Demand Estimation Sub-Committee (DESC) have the ability to review and create new End User Categories (EUCs) through the annual review they complete, without the need for a modification. Although the new EUCs are referenced within 0644 (which is still </v>
          </cell>
          <cell r="G74" t="b">
            <v>0</v>
          </cell>
          <cell r="H74" t="str">
            <v/>
          </cell>
          <cell r="I74">
            <v>43222</v>
          </cell>
          <cell r="K74">
            <v>43374</v>
          </cell>
          <cell r="L74" t="b">
            <v>0</v>
          </cell>
          <cell r="M74" t="str">
            <v/>
          </cell>
          <cell r="N74" t="str">
            <v/>
          </cell>
          <cell r="O74" t="str">
            <v/>
          </cell>
          <cell r="P74" t="str">
            <v>Emma Smith</v>
          </cell>
          <cell r="Q74" t="str">
            <v/>
          </cell>
          <cell r="R74" t="str">
            <v>E.ON - Kirsty Dudley</v>
          </cell>
          <cell r="S74" t="str">
            <v>Emma smith</v>
          </cell>
          <cell r="T74" t="str">
            <v>CP</v>
          </cell>
          <cell r="U74" t="str">
            <v>LIVE</v>
          </cell>
          <cell r="V74" t="b">
            <v>0</v>
          </cell>
          <cell r="X74" t="str">
            <v/>
          </cell>
          <cell r="AD74" t="str">
            <v/>
          </cell>
          <cell r="AF74" t="str">
            <v/>
          </cell>
          <cell r="AN74" t="str">
            <v/>
          </cell>
          <cell r="AR74" t="str">
            <v/>
          </cell>
          <cell r="AS74" t="str">
            <v/>
          </cell>
          <cell r="AZ74" t="str">
            <v/>
          </cell>
          <cell r="BB74" t="str">
            <v/>
          </cell>
          <cell r="BC74" t="str">
            <v/>
          </cell>
          <cell r="BE74" t="b">
            <v>0</v>
          </cell>
          <cell r="BM74" t="str">
            <v/>
          </cell>
          <cell r="BO74" t="str">
            <v>25/07/2018 DC This change is will Julie Bretheton to assign to release.  She is to set up a meeting with Simon Harris re this change as it needs to be done before sept due to the files going in August, it may need to be delivered outside a release.
18/07/</v>
          </cell>
          <cell r="BQ74" t="str">
            <v/>
          </cell>
          <cell r="BS74" t="str">
            <v/>
          </cell>
          <cell r="BU74" t="str">
            <v/>
          </cell>
          <cell r="BW74" t="str">
            <v/>
          </cell>
          <cell r="BX74" t="str">
            <v/>
          </cell>
          <cell r="BY74" t="str">
            <v/>
          </cell>
          <cell r="BZ74" t="str">
            <v/>
          </cell>
          <cell r="CA74" t="str">
            <v>R &amp; N</v>
          </cell>
          <cell r="CB74" t="str">
            <v/>
          </cell>
          <cell r="CC74" t="str">
            <v>Third Party SI / Service Provider</v>
          </cell>
          <cell r="CD74" t="str">
            <v>ISU</v>
          </cell>
          <cell r="CE74" t="str">
            <v>Invoicing</v>
          </cell>
          <cell r="CF74" t="str">
            <v>30-60 days</v>
          </cell>
          <cell r="CG74" t="b">
            <v>0</v>
          </cell>
          <cell r="CH74" t="str">
            <v/>
          </cell>
          <cell r="CJ74" t="b">
            <v>1</v>
          </cell>
          <cell r="CK74" t="b">
            <v>1</v>
          </cell>
          <cell r="CL74" t="b">
            <v>1</v>
          </cell>
          <cell r="CM74" t="str">
            <v/>
          </cell>
          <cell r="CO74" t="str">
            <v/>
          </cell>
          <cell r="CP74" t="str">
            <v/>
          </cell>
          <cell r="CQ74" t="b">
            <v>0</v>
          </cell>
          <cell r="CR74" t="b">
            <v>1</v>
          </cell>
          <cell r="CS74" t="str">
            <v/>
          </cell>
          <cell r="CT74" t="str">
            <v/>
          </cell>
          <cell r="CU74" t="str">
            <v/>
          </cell>
          <cell r="CV74" t="str">
            <v>ChMC endorsed Change Proposal</v>
          </cell>
          <cell r="CW74" t="str">
            <v>Multiple Market Participants</v>
          </cell>
          <cell r="CX74" t="b">
            <v>1</v>
          </cell>
          <cell r="CY74" t="b">
            <v>1</v>
          </cell>
          <cell r="CZ74" t="b">
            <v>1</v>
          </cell>
          <cell r="DA74" t="b">
            <v>1</v>
          </cell>
          <cell r="DB74" t="str">
            <v>Service Area 15: Demand Estimation</v>
          </cell>
          <cell r="DC74" t="str">
            <v>Two to Five</v>
          </cell>
          <cell r="DD74" t="str">
            <v>Medium</v>
          </cell>
          <cell r="DE74" t="b">
            <v>0</v>
          </cell>
          <cell r="DF74" t="b">
            <v>0</v>
          </cell>
          <cell r="DG74">
            <v>43292</v>
          </cell>
        </row>
        <row r="75">
          <cell r="A75" t="str">
            <v>4648</v>
          </cell>
          <cell r="B75" t="str">
            <v>Service Desk Plus/ServiceNow B2B Design Change</v>
          </cell>
          <cell r="C75" t="str">
            <v>B1 - Start Up In Progress (Awaiting PAT/RACI)</v>
          </cell>
          <cell r="D75">
            <v>43206</v>
          </cell>
          <cell r="E75" t="str">
            <v>B1 - Start Up In Progress (Awaiting PAT/RACI)</v>
          </cell>
          <cell r="F75" t="str">
            <v>There are currently 2 issues with the B2B service between ServiceNow, used for UK Link Infrastructure incident management and SD Plus, the Xoserve master incident management tool.</v>
          </cell>
          <cell r="G75" t="b">
            <v>0</v>
          </cell>
          <cell r="H75" t="str">
            <v>N/A</v>
          </cell>
          <cell r="I75">
            <v>43206</v>
          </cell>
          <cell r="K75">
            <v>43477</v>
          </cell>
          <cell r="L75" t="b">
            <v>0</v>
          </cell>
          <cell r="M75" t="str">
            <v/>
          </cell>
          <cell r="N75" t="str">
            <v/>
          </cell>
          <cell r="O75" t="str">
            <v>N/A</v>
          </cell>
          <cell r="P75" t="str">
            <v>Luke Moise</v>
          </cell>
          <cell r="Q75" t="str">
            <v/>
          </cell>
          <cell r="R75" t="str">
            <v>Annie Griffiths</v>
          </cell>
          <cell r="S75" t="str">
            <v>Luke Moise</v>
          </cell>
          <cell r="T75" t="str">
            <v>CR (Internal)</v>
          </cell>
          <cell r="U75" t="str">
            <v>LIVE</v>
          </cell>
          <cell r="V75" t="b">
            <v>0</v>
          </cell>
          <cell r="X75" t="str">
            <v/>
          </cell>
          <cell r="AD75" t="str">
            <v/>
          </cell>
          <cell r="AF75" t="str">
            <v/>
          </cell>
          <cell r="AN75" t="str">
            <v/>
          </cell>
          <cell r="AR75" t="str">
            <v/>
          </cell>
          <cell r="AS75" t="str">
            <v/>
          </cell>
          <cell r="AZ75" t="str">
            <v/>
          </cell>
          <cell r="BB75" t="str">
            <v/>
          </cell>
          <cell r="BC75" t="str">
            <v/>
          </cell>
          <cell r="BE75" t="b">
            <v>0</v>
          </cell>
          <cell r="BH75">
            <v>43466</v>
          </cell>
          <cell r="BM75" t="str">
            <v/>
          </cell>
          <cell r="BO75" t="str">
            <v>02/07/2018 Dc Luke Moise has confirmed he is the PM n this change.  He or Katie Pell will be doing the PAT Tool.  He has also confirmed that the Imp date should be changed to 12 Jan 19.
18/04 - Assigned to Dene Williams to PM at ICAF. I was on holiday for</v>
          </cell>
          <cell r="BQ75" t="str">
            <v/>
          </cell>
          <cell r="BS75" t="str">
            <v/>
          </cell>
          <cell r="BU75" t="str">
            <v/>
          </cell>
          <cell r="BW75" t="str">
            <v/>
          </cell>
          <cell r="BX75" t="str">
            <v>Low</v>
          </cell>
          <cell r="BY75" t="str">
            <v>0</v>
          </cell>
          <cell r="BZ75" t="str">
            <v/>
          </cell>
          <cell r="CA75" t="str">
            <v>T &amp; SS</v>
          </cell>
          <cell r="CB75" t="str">
            <v/>
          </cell>
          <cell r="CC75" t="str">
            <v>Third Party SI / Service Provider</v>
          </cell>
          <cell r="CD75" t="str">
            <v>Other</v>
          </cell>
          <cell r="CE75" t="str">
            <v>Other</v>
          </cell>
          <cell r="CF75" t="str">
            <v>0-30 days</v>
          </cell>
          <cell r="CG75" t="b">
            <v>1</v>
          </cell>
          <cell r="CH75" t="str">
            <v>Xoserve</v>
          </cell>
          <cell r="CI75">
            <v>43235</v>
          </cell>
          <cell r="CJ75" t="b">
            <v>0</v>
          </cell>
          <cell r="CK75" t="b">
            <v>0</v>
          </cell>
          <cell r="CL75" t="b">
            <v>0</v>
          </cell>
          <cell r="CM75" t="str">
            <v/>
          </cell>
          <cell r="CN75">
            <v>0</v>
          </cell>
          <cell r="CO75" t="str">
            <v/>
          </cell>
          <cell r="CP75" t="str">
            <v>Medium</v>
          </cell>
          <cell r="CQ75" t="b">
            <v>0</v>
          </cell>
          <cell r="CR75" t="b">
            <v>0</v>
          </cell>
          <cell r="CS75" t="str">
            <v/>
          </cell>
          <cell r="CT75" t="str">
            <v>Weekly</v>
          </cell>
          <cell r="CU75" t="str">
            <v>One</v>
          </cell>
          <cell r="CV75" t="str">
            <v>Xoserve Internal CR (business improvement initiative)</v>
          </cell>
          <cell r="CW75" t="str">
            <v>Xoserve Only</v>
          </cell>
          <cell r="CX75" t="b">
            <v>0</v>
          </cell>
          <cell r="CY75" t="b">
            <v>0</v>
          </cell>
          <cell r="CZ75" t="b">
            <v>0</v>
          </cell>
          <cell r="DA75" t="b">
            <v>1</v>
          </cell>
          <cell r="DB75" t="str">
            <v>Service Area 23: Internal</v>
          </cell>
          <cell r="DC75" t="str">
            <v>None (Xoserve internal initiative)</v>
          </cell>
          <cell r="DD75" t="str">
            <v>Low</v>
          </cell>
          <cell r="DE75" t="b">
            <v>0</v>
          </cell>
          <cell r="DF75" t="b">
            <v>0</v>
          </cell>
        </row>
        <row r="76">
          <cell r="A76" t="str">
            <v>4666</v>
          </cell>
          <cell r="B76" t="str">
            <v>Changes to Gemini system to provide Business User access to Class 1 &amp; 2 Energy values, to view &amp; update &amp; include additional data items in existing system generated reports</v>
          </cell>
          <cell r="C76" t="str">
            <v>C1 - Delivery Business Case/BER in progress</v>
          </cell>
          <cell r="D76">
            <v>43306</v>
          </cell>
          <cell r="E76" t="str">
            <v>A1 - ICAF - Awaiting Capture Assignment
B2 - Awaiting ME/Data Office/MR HLE quote
A1 - ICAF - Awaiting Capture Assignment
A2 - Capture in Progress
A9 - Internal change progressing through capture
A10 - ICAF - Capture complete, awaiting CIO PM assignment
B</v>
          </cell>
          <cell r="F76" t="str">
            <v>This CR will be delivered as part of CP4632. CP4632 will provide the PAT tool, so there is no requirement to complete a se</v>
          </cell>
          <cell r="G76" t="b">
            <v>0</v>
          </cell>
          <cell r="H76" t="str">
            <v/>
          </cell>
          <cell r="I76">
            <v>43224</v>
          </cell>
          <cell r="K76">
            <v>43251</v>
          </cell>
          <cell r="L76" t="b">
            <v>0</v>
          </cell>
          <cell r="M76" t="str">
            <v/>
          </cell>
          <cell r="N76" t="str">
            <v/>
          </cell>
          <cell r="O76" t="str">
            <v/>
          </cell>
          <cell r="P76" t="str">
            <v>Jo Tedd</v>
          </cell>
          <cell r="Q76" t="str">
            <v/>
          </cell>
          <cell r="R76" t="str">
            <v>Dan Donovan</v>
          </cell>
          <cell r="S76" t="str">
            <v>Hannah Reddy</v>
          </cell>
          <cell r="T76" t="str">
            <v>CR (Internal)</v>
          </cell>
          <cell r="U76" t="str">
            <v>LIVE</v>
          </cell>
          <cell r="V76" t="b">
            <v>0</v>
          </cell>
          <cell r="X76" t="str">
            <v/>
          </cell>
          <cell r="AD76" t="str">
            <v/>
          </cell>
          <cell r="AF76" t="str">
            <v/>
          </cell>
          <cell r="AN76" t="str">
            <v/>
          </cell>
          <cell r="AR76" t="str">
            <v/>
          </cell>
          <cell r="AS76" t="str">
            <v/>
          </cell>
          <cell r="AZ76" t="str">
            <v/>
          </cell>
          <cell r="BB76" t="str">
            <v/>
          </cell>
          <cell r="BC76" t="str">
            <v/>
          </cell>
          <cell r="BE76" t="b">
            <v>0</v>
          </cell>
          <cell r="BM76" t="str">
            <v/>
          </cell>
          <cell r="BO76" t="str">
            <v>25/07/2018 DC Updated the database to show the same status as 4632 as this is linked.
23/07 - This CR will be delivered as part of CP4632. CP4632 will provide the PAT tool, so there is no requirement to complete a separate PAT tool for this Change. 
17/07</v>
          </cell>
          <cell r="BQ76" t="str">
            <v/>
          </cell>
          <cell r="BS76" t="str">
            <v/>
          </cell>
          <cell r="BU76" t="str">
            <v/>
          </cell>
          <cell r="BW76" t="str">
            <v/>
          </cell>
          <cell r="BX76" t="str">
            <v/>
          </cell>
          <cell r="BY76" t="str">
            <v/>
          </cell>
          <cell r="BZ76" t="str">
            <v/>
          </cell>
          <cell r="CA76" t="str">
            <v>T &amp; SS</v>
          </cell>
          <cell r="CB76" t="str">
            <v>XO3676</v>
          </cell>
          <cell r="CC76" t="str">
            <v>Third Party SI / Service Provider</v>
          </cell>
          <cell r="CD76" t="str">
            <v>Gemini</v>
          </cell>
          <cell r="CE76" t="str">
            <v>Invoicing</v>
          </cell>
          <cell r="CF76" t="str">
            <v>60-100 days</v>
          </cell>
          <cell r="CG76" t="b">
            <v>1</v>
          </cell>
          <cell r="CH76" t="str">
            <v>Xoserve</v>
          </cell>
          <cell r="CI76">
            <v>43462</v>
          </cell>
          <cell r="CJ76" t="b">
            <v>0</v>
          </cell>
          <cell r="CK76" t="b">
            <v>0</v>
          </cell>
          <cell r="CL76" t="b">
            <v>0</v>
          </cell>
          <cell r="CM76" t="str">
            <v/>
          </cell>
          <cell r="CO76" t="str">
            <v/>
          </cell>
          <cell r="CP76" t="str">
            <v>Medium</v>
          </cell>
          <cell r="CQ76" t="b">
            <v>0</v>
          </cell>
          <cell r="CR76" t="b">
            <v>1</v>
          </cell>
          <cell r="CS76" t="str">
            <v/>
          </cell>
          <cell r="CT76" t="str">
            <v>Daily</v>
          </cell>
          <cell r="CU76" t="str">
            <v>One</v>
          </cell>
          <cell r="CV76" t="str">
            <v>Xoserve Internal CR (business improvement initiative)</v>
          </cell>
          <cell r="CW76" t="str">
            <v>One Market Participant</v>
          </cell>
          <cell r="CX76" t="b">
            <v>1</v>
          </cell>
          <cell r="CY76" t="b">
            <v>1</v>
          </cell>
          <cell r="CZ76" t="b">
            <v>1</v>
          </cell>
          <cell r="DA76" t="b">
            <v>1</v>
          </cell>
          <cell r="DB76" t="str">
            <v>Service Area 23: Internal</v>
          </cell>
          <cell r="DC76" t="str">
            <v>Two to Five</v>
          </cell>
          <cell r="DD76" t="str">
            <v/>
          </cell>
          <cell r="DE76" t="b">
            <v>0</v>
          </cell>
          <cell r="DF76" t="b">
            <v>0</v>
          </cell>
        </row>
        <row r="77">
          <cell r="A77" t="str">
            <v>4667</v>
          </cell>
          <cell r="B77" t="str">
            <v>DSC Service Description Table cosmetic changes to Service Lines May 2018</v>
          </cell>
          <cell r="C77" t="str">
            <v>D1 - Change in delivery</v>
          </cell>
          <cell r="D77">
            <v>43224</v>
          </cell>
          <cell r="E77" t="str">
            <v>A1 - ICAF - Awaiting Capture Assignment
D1 - Change in delivery</v>
          </cell>
          <cell r="F77" t="str">
            <v>: No service is being created, amended or deleted by this Change Proposal, there is nothing to actually implement. The Change Management Committee will be requested to vary the Service Change Procedures, such that an Evaluation Quotation Report and Busine</v>
          </cell>
          <cell r="G77" t="b">
            <v>0</v>
          </cell>
          <cell r="H77" t="str">
            <v/>
          </cell>
          <cell r="I77">
            <v>43224</v>
          </cell>
          <cell r="K77">
            <v>43251</v>
          </cell>
          <cell r="L77" t="b">
            <v>0</v>
          </cell>
          <cell r="M77" t="str">
            <v/>
          </cell>
          <cell r="N77" t="str">
            <v/>
          </cell>
          <cell r="O77" t="str">
            <v/>
          </cell>
          <cell r="P77" t="str">
            <v>Andy Miller</v>
          </cell>
          <cell r="Q77" t="str">
            <v/>
          </cell>
          <cell r="R77" t="str">
            <v>Andy Miller</v>
          </cell>
          <cell r="S77" t="str">
            <v>Andy Miller</v>
          </cell>
          <cell r="T77" t="str">
            <v>CP (Non System Impacting)</v>
          </cell>
          <cell r="U77" t="str">
            <v>LIVE</v>
          </cell>
          <cell r="V77" t="b">
            <v>0</v>
          </cell>
          <cell r="X77" t="str">
            <v/>
          </cell>
          <cell r="AD77" t="str">
            <v/>
          </cell>
          <cell r="AF77" t="str">
            <v/>
          </cell>
          <cell r="AN77" t="str">
            <v/>
          </cell>
          <cell r="AR77" t="str">
            <v/>
          </cell>
          <cell r="AS77" t="str">
            <v/>
          </cell>
          <cell r="AZ77" t="str">
            <v/>
          </cell>
          <cell r="BB77" t="str">
            <v/>
          </cell>
          <cell r="BC77" t="str">
            <v/>
          </cell>
          <cell r="BE77" t="b">
            <v>0</v>
          </cell>
          <cell r="BM77" t="str">
            <v/>
          </cell>
          <cell r="BO77" t="str">
            <v>25/06/2018 DC Emma Smith sent over the amended version of the change, I have add the copy to our configuration library and sent a copy over the the Joint office for publication.
21/06/2018 Dc emailed Emma Smith re this change, the CP needs to be changed a</v>
          </cell>
          <cell r="BQ77" t="str">
            <v/>
          </cell>
          <cell r="BS77" t="str">
            <v/>
          </cell>
          <cell r="BU77" t="str">
            <v/>
          </cell>
          <cell r="BW77" t="str">
            <v/>
          </cell>
          <cell r="BX77" t="str">
            <v/>
          </cell>
          <cell r="BY77" t="str">
            <v/>
          </cell>
          <cell r="BZ77" t="str">
            <v/>
          </cell>
          <cell r="CA77" t="str">
            <v>Other</v>
          </cell>
          <cell r="CB77" t="str">
            <v/>
          </cell>
          <cell r="CC77" t="str">
            <v>Xoserve Resource</v>
          </cell>
          <cell r="CD77" t="str">
            <v>Other</v>
          </cell>
          <cell r="CE77" t="str">
            <v>Other</v>
          </cell>
          <cell r="CF77" t="str">
            <v>0-30 days</v>
          </cell>
          <cell r="CG77" t="b">
            <v>0</v>
          </cell>
          <cell r="CH77" t="str">
            <v/>
          </cell>
          <cell r="CJ77" t="b">
            <v>0</v>
          </cell>
          <cell r="CK77" t="b">
            <v>0</v>
          </cell>
          <cell r="CL77" t="b">
            <v>0</v>
          </cell>
          <cell r="CM77" t="str">
            <v/>
          </cell>
          <cell r="CO77" t="str">
            <v/>
          </cell>
          <cell r="CP77" t="str">
            <v/>
          </cell>
          <cell r="CQ77" t="b">
            <v>0</v>
          </cell>
          <cell r="CR77" t="b">
            <v>0</v>
          </cell>
          <cell r="CS77" t="str">
            <v/>
          </cell>
          <cell r="CT77" t="str">
            <v/>
          </cell>
          <cell r="CU77" t="str">
            <v/>
          </cell>
          <cell r="CV77" t="str">
            <v>ChMC endorsed Change Proposal</v>
          </cell>
          <cell r="CW77" t="str">
            <v>Multiple Market Participants</v>
          </cell>
          <cell r="CX77" t="b">
            <v>0</v>
          </cell>
          <cell r="CY77" t="b">
            <v>0</v>
          </cell>
          <cell r="CZ77" t="b">
            <v>0</v>
          </cell>
          <cell r="DA77" t="b">
            <v>0</v>
          </cell>
          <cell r="DB77" t="str">
            <v/>
          </cell>
          <cell r="DC77" t="str">
            <v/>
          </cell>
          <cell r="DD77" t="str">
            <v/>
          </cell>
          <cell r="DE77" t="b">
            <v>0</v>
          </cell>
          <cell r="DF77" t="b">
            <v>0</v>
          </cell>
          <cell r="DG77">
            <v>43264</v>
          </cell>
        </row>
        <row r="78">
          <cell r="A78" t="str">
            <v>4485</v>
          </cell>
          <cell r="B78" t="str">
            <v>Nomination referral report</v>
          </cell>
          <cell r="C78" t="str">
            <v>Z2 - Change cancelled</v>
          </cell>
          <cell r="D78">
            <v>43038</v>
          </cell>
          <cell r="E78" t="str">
            <v>CO-RCVD 30/10/2017
Moved from CO-RCVD to 2.1 Start Up Approach in Progress 09/11/2017
 Z2 - Change cancelled</v>
          </cell>
          <cell r="F78" t="str">
            <v/>
          </cell>
          <cell r="G78" t="b">
            <v>0</v>
          </cell>
          <cell r="H78" t="str">
            <v/>
          </cell>
          <cell r="I78">
            <v>42891</v>
          </cell>
          <cell r="L78" t="b">
            <v>0</v>
          </cell>
          <cell r="M78" t="str">
            <v/>
          </cell>
          <cell r="N78" t="str">
            <v/>
          </cell>
          <cell r="O78" t="str">
            <v/>
          </cell>
          <cell r="P78" t="str">
            <v>Emma Smith</v>
          </cell>
          <cell r="Q78" t="str">
            <v/>
          </cell>
          <cell r="R78" t="str">
            <v/>
          </cell>
          <cell r="S78" t="str">
            <v>Padmini Duvvuri</v>
          </cell>
          <cell r="T78" t="str">
            <v>CR (Internal)</v>
          </cell>
          <cell r="U78" t="str">
            <v>CLOSED</v>
          </cell>
          <cell r="V78" t="b">
            <v>0</v>
          </cell>
          <cell r="X78" t="str">
            <v/>
          </cell>
          <cell r="AD78" t="str">
            <v/>
          </cell>
          <cell r="AF78" t="str">
            <v/>
          </cell>
          <cell r="AN78" t="str">
            <v/>
          </cell>
          <cell r="AR78" t="str">
            <v/>
          </cell>
          <cell r="AS78" t="str">
            <v/>
          </cell>
          <cell r="AZ78" t="str">
            <v/>
          </cell>
          <cell r="BB78" t="str">
            <v/>
          </cell>
          <cell r="BC78" t="str">
            <v/>
          </cell>
          <cell r="BE78" t="b">
            <v>0</v>
          </cell>
          <cell r="BM78" t="str">
            <v/>
          </cell>
          <cell r="BO78" t="str">
            <v xml:space="preserve">13/12/17 - Julie B - Bhupinder Basra confirmed that we can cancel Nomination Referral Report CR XRN4485, this is no longer required as CR 272 has been delivered as part of Future Release 1.1.
11/12/17 DC  This change is a duplicate of 4380.  The work is </v>
          </cell>
          <cell r="BQ78" t="str">
            <v/>
          </cell>
          <cell r="BS78" t="str">
            <v/>
          </cell>
          <cell r="BU78" t="str">
            <v/>
          </cell>
          <cell r="BW78" t="str">
            <v/>
          </cell>
          <cell r="BX78" t="str">
            <v/>
          </cell>
          <cell r="BY78" t="str">
            <v>50</v>
          </cell>
          <cell r="BZ78" t="str">
            <v>UKLP IADBI337</v>
          </cell>
          <cell r="CA78" t="str">
            <v>R &amp; N</v>
          </cell>
          <cell r="CB78" t="str">
            <v/>
          </cell>
          <cell r="CC78" t="str">
            <v>Project Delivery</v>
          </cell>
          <cell r="CD78" t="str">
            <v/>
          </cell>
          <cell r="CE78" t="str">
            <v/>
          </cell>
          <cell r="CF78" t="str">
            <v/>
          </cell>
          <cell r="CG78" t="b">
            <v>0</v>
          </cell>
          <cell r="CH78" t="str">
            <v/>
          </cell>
          <cell r="CJ78" t="b">
            <v>0</v>
          </cell>
          <cell r="CK78" t="b">
            <v>0</v>
          </cell>
          <cell r="CL78" t="b">
            <v>0</v>
          </cell>
          <cell r="CM78" t="str">
            <v/>
          </cell>
          <cell r="CO78" t="str">
            <v/>
          </cell>
          <cell r="CP78" t="str">
            <v/>
          </cell>
          <cell r="CQ78" t="b">
            <v>0</v>
          </cell>
          <cell r="CR78" t="b">
            <v>0</v>
          </cell>
          <cell r="CS78" t="str">
            <v/>
          </cell>
          <cell r="CT78" t="str">
            <v/>
          </cell>
          <cell r="CU78" t="str">
            <v/>
          </cell>
          <cell r="CV78" t="str">
            <v/>
          </cell>
          <cell r="CW78" t="str">
            <v/>
          </cell>
          <cell r="CX78" t="b">
            <v>0</v>
          </cell>
          <cell r="CY78" t="b">
            <v>0</v>
          </cell>
          <cell r="CZ78" t="b">
            <v>0</v>
          </cell>
          <cell r="DA78" t="b">
            <v>0</v>
          </cell>
          <cell r="DB78" t="str">
            <v/>
          </cell>
          <cell r="DC78" t="str">
            <v/>
          </cell>
          <cell r="DD78" t="str">
            <v/>
          </cell>
          <cell r="DE78" t="b">
            <v>0</v>
          </cell>
          <cell r="DF78" t="b">
            <v>0</v>
          </cell>
        </row>
        <row r="79">
          <cell r="A79" t="str">
            <v>COR3143.1</v>
          </cell>
          <cell r="B79" t="str">
            <v>Decommission XFTM &amp; Server Farm &amp; re-direct NG files Phase 2</v>
          </cell>
          <cell r="C79" t="str">
            <v>Z2 - Change cancelled</v>
          </cell>
          <cell r="D79">
            <v>42222</v>
          </cell>
          <cell r="E79" t="str">
            <v>CO-CLSD-06/08/15</v>
          </cell>
          <cell r="F79" t="str">
            <v/>
          </cell>
          <cell r="G79" t="b">
            <v>0</v>
          </cell>
          <cell r="H79" t="str">
            <v/>
          </cell>
          <cell r="I79">
            <v>41568</v>
          </cell>
          <cell r="L79" t="b">
            <v>0</v>
          </cell>
          <cell r="M79" t="str">
            <v/>
          </cell>
          <cell r="N79" t="str">
            <v/>
          </cell>
          <cell r="O79" t="str">
            <v/>
          </cell>
          <cell r="P79" t="str">
            <v/>
          </cell>
          <cell r="Q79" t="str">
            <v/>
          </cell>
          <cell r="R79" t="str">
            <v/>
          </cell>
          <cell r="S79" t="str">
            <v>Jane Rocky</v>
          </cell>
          <cell r="T79" t="str">
            <v>CR (internal)</v>
          </cell>
          <cell r="U79" t="str">
            <v>CLOSED</v>
          </cell>
          <cell r="V79" t="b">
            <v>0</v>
          </cell>
          <cell r="X79" t="str">
            <v>Helen Pardoe/Mark Pollard</v>
          </cell>
          <cell r="AD79" t="str">
            <v/>
          </cell>
          <cell r="AF79" t="str">
            <v/>
          </cell>
          <cell r="AN79" t="str">
            <v/>
          </cell>
          <cell r="AR79" t="str">
            <v/>
          </cell>
          <cell r="AS79" t="str">
            <v/>
          </cell>
          <cell r="AZ79" t="str">
            <v/>
          </cell>
          <cell r="BB79" t="str">
            <v/>
          </cell>
          <cell r="BC79" t="str">
            <v/>
          </cell>
          <cell r="BE79" t="b">
            <v>0</v>
          </cell>
          <cell r="BF79">
            <v>7</v>
          </cell>
          <cell r="BM79" t="str">
            <v/>
          </cell>
          <cell r="BO79" t="str">
            <v>06/08/15 -CM: Closure of 3143.1 has been approved  by Mark Pollard to close this down as no formal approval went through for this CO.
COR3143 is currently live and looking to go for re-sanction to include additional migration scope.  The project will be s</v>
          </cell>
          <cell r="BQ79" t="str">
            <v/>
          </cell>
          <cell r="BS79" t="str">
            <v/>
          </cell>
          <cell r="BU79" t="str">
            <v/>
          </cell>
          <cell r="BW79" t="str">
            <v/>
          </cell>
          <cell r="BX79" t="str">
            <v/>
          </cell>
          <cell r="BY79" t="str">
            <v/>
          </cell>
          <cell r="BZ79" t="str">
            <v/>
          </cell>
          <cell r="CA79" t="str">
            <v/>
          </cell>
          <cell r="CB79" t="str">
            <v/>
          </cell>
          <cell r="CC79" t="str">
            <v/>
          </cell>
          <cell r="CD79" t="str">
            <v/>
          </cell>
          <cell r="CE79" t="str">
            <v/>
          </cell>
          <cell r="CF79" t="str">
            <v/>
          </cell>
          <cell r="CG79" t="b">
            <v>0</v>
          </cell>
          <cell r="CH79" t="str">
            <v/>
          </cell>
          <cell r="CJ79" t="b">
            <v>0</v>
          </cell>
          <cell r="CK79" t="b">
            <v>0</v>
          </cell>
          <cell r="CL79" t="b">
            <v>0</v>
          </cell>
          <cell r="CM79" t="str">
            <v/>
          </cell>
          <cell r="CO79" t="str">
            <v/>
          </cell>
          <cell r="CP79" t="str">
            <v/>
          </cell>
          <cell r="CQ79" t="b">
            <v>0</v>
          </cell>
          <cell r="CR79" t="b">
            <v>0</v>
          </cell>
          <cell r="CS79" t="str">
            <v/>
          </cell>
          <cell r="CT79" t="str">
            <v/>
          </cell>
          <cell r="CU79" t="str">
            <v/>
          </cell>
          <cell r="CV79" t="str">
            <v/>
          </cell>
          <cell r="CW79" t="str">
            <v/>
          </cell>
          <cell r="CX79" t="b">
            <v>0</v>
          </cell>
          <cell r="CY79" t="b">
            <v>0</v>
          </cell>
          <cell r="CZ79" t="b">
            <v>0</v>
          </cell>
          <cell r="DA79" t="b">
            <v>0</v>
          </cell>
          <cell r="DB79" t="str">
            <v/>
          </cell>
          <cell r="DC79" t="str">
            <v/>
          </cell>
          <cell r="DD79" t="str">
            <v/>
          </cell>
          <cell r="DE79" t="b">
            <v>0</v>
          </cell>
          <cell r="DF79" t="b">
            <v>0</v>
          </cell>
        </row>
        <row r="80">
          <cell r="A80" t="str">
            <v>COR1325</v>
          </cell>
          <cell r="B80" t="str">
            <v>To Amend the Partitioning of IAD / SCOGES Database to Permit Supplier-only View</v>
          </cell>
          <cell r="C80" t="str">
            <v>Z2 - Change cancelled</v>
          </cell>
          <cell r="D80">
            <v>41262</v>
          </cell>
          <cell r="E80" t="str">
            <v>CO RCVD 25/02/2009,EQ PNDG 10/03/2009,EQ PROD 10/03/2009,EQ SENT 23/03/2009,EQ CLSD 19/12/2012</v>
          </cell>
          <cell r="F80" t="str">
            <v>At present, access to IAD is limited to Shippers, whose access to the data is permitted under UNC. Suppliers do not fall under the UNC permissions &amp; thus are not permitted access. This situation is not consistent with the requirements of SPAA, which requi</v>
          </cell>
          <cell r="G80" t="b">
            <v>0</v>
          </cell>
          <cell r="H80" t="str">
            <v/>
          </cell>
          <cell r="I80">
            <v>39869</v>
          </cell>
          <cell r="J80">
            <v>39883</v>
          </cell>
          <cell r="L80" t="b">
            <v>0</v>
          </cell>
          <cell r="M80" t="str">
            <v>ADN</v>
          </cell>
          <cell r="N80" t="str">
            <v/>
          </cell>
          <cell r="O80" t="str">
            <v>Alan Raper</v>
          </cell>
          <cell r="P80" t="str">
            <v>Alan Raper</v>
          </cell>
          <cell r="Q80" t="str">
            <v>Workload Meeting 11/03/09</v>
          </cell>
          <cell r="R80" t="str">
            <v>Dave Ackers</v>
          </cell>
          <cell r="S80" t="str">
            <v>Lorraine Cave</v>
          </cell>
          <cell r="T80" t="str">
            <v>CO</v>
          </cell>
          <cell r="U80" t="str">
            <v>CLOSED</v>
          </cell>
          <cell r="V80" t="b">
            <v>1</v>
          </cell>
          <cell r="X80" t="str">
            <v>Rachel Nock</v>
          </cell>
          <cell r="Y80">
            <v>39882</v>
          </cell>
          <cell r="Z80">
            <v>39897</v>
          </cell>
          <cell r="AA80">
            <v>39897</v>
          </cell>
          <cell r="AB80">
            <v>39895</v>
          </cell>
          <cell r="AC80">
            <v>0</v>
          </cell>
          <cell r="AD80" t="str">
            <v>Approx 16 weeks from receipt of BEO</v>
          </cell>
          <cell r="AE80">
            <v>39988</v>
          </cell>
          <cell r="AF80" t="str">
            <v>CLSD</v>
          </cell>
          <cell r="AG80">
            <v>41262</v>
          </cell>
          <cell r="AN80" t="str">
            <v/>
          </cell>
          <cell r="AR80" t="str">
            <v/>
          </cell>
          <cell r="AS80" t="str">
            <v/>
          </cell>
          <cell r="AZ80" t="str">
            <v/>
          </cell>
          <cell r="BB80" t="str">
            <v/>
          </cell>
          <cell r="BC80" t="str">
            <v/>
          </cell>
          <cell r="BE80" t="b">
            <v>0</v>
          </cell>
          <cell r="BF80">
            <v>3</v>
          </cell>
          <cell r="BM80" t="str">
            <v/>
          </cell>
          <cell r="BO80" t="str">
            <v xml:space="preserve">19/12/12 KB - Closed per e-mail from Alan Raper - not progressing.
04/12/12 KB - Update requested - see e-mail from Max Pemberton.  
10/09/12 KB - Transferred from DT to LC due to change in roles.                                                          </v>
          </cell>
          <cell r="BQ80" t="str">
            <v/>
          </cell>
          <cell r="BS80" t="str">
            <v/>
          </cell>
          <cell r="BU80" t="str">
            <v/>
          </cell>
          <cell r="BW80" t="str">
            <v/>
          </cell>
          <cell r="BX80" t="str">
            <v/>
          </cell>
          <cell r="BY80" t="str">
            <v/>
          </cell>
          <cell r="BZ80" t="str">
            <v/>
          </cell>
          <cell r="CA80" t="str">
            <v/>
          </cell>
          <cell r="CB80" t="str">
            <v/>
          </cell>
          <cell r="CC80" t="str">
            <v/>
          </cell>
          <cell r="CD80" t="str">
            <v/>
          </cell>
          <cell r="CE80" t="str">
            <v/>
          </cell>
          <cell r="CF80" t="str">
            <v/>
          </cell>
          <cell r="CG80" t="b">
            <v>0</v>
          </cell>
          <cell r="CH80" t="str">
            <v/>
          </cell>
          <cell r="CJ80" t="b">
            <v>0</v>
          </cell>
          <cell r="CK80" t="b">
            <v>0</v>
          </cell>
          <cell r="CL80" t="b">
            <v>0</v>
          </cell>
          <cell r="CM80" t="str">
            <v/>
          </cell>
          <cell r="CO80" t="str">
            <v/>
          </cell>
          <cell r="CP80" t="str">
            <v/>
          </cell>
          <cell r="CQ80" t="b">
            <v>0</v>
          </cell>
          <cell r="CR80" t="b">
            <v>0</v>
          </cell>
          <cell r="CS80" t="str">
            <v/>
          </cell>
          <cell r="CT80" t="str">
            <v/>
          </cell>
          <cell r="CU80" t="str">
            <v/>
          </cell>
          <cell r="CV80" t="str">
            <v/>
          </cell>
          <cell r="CW80" t="str">
            <v/>
          </cell>
          <cell r="CX80" t="b">
            <v>0</v>
          </cell>
          <cell r="CY80" t="b">
            <v>0</v>
          </cell>
          <cell r="CZ80" t="b">
            <v>0</v>
          </cell>
          <cell r="DA80" t="b">
            <v>0</v>
          </cell>
          <cell r="DB80" t="str">
            <v/>
          </cell>
          <cell r="DC80" t="str">
            <v/>
          </cell>
          <cell r="DD80" t="str">
            <v/>
          </cell>
          <cell r="DE80" t="b">
            <v>0</v>
          </cell>
          <cell r="DF80" t="b">
            <v>0</v>
          </cell>
        </row>
        <row r="81">
          <cell r="A81" t="str">
            <v>COR1943</v>
          </cell>
          <cell r="B81" t="str">
            <v>SC2004 Actual Demand in Data in Gemini</v>
          </cell>
          <cell r="C81" t="str">
            <v>Z2 - Change cancelled</v>
          </cell>
          <cell r="D81">
            <v>40435</v>
          </cell>
          <cell r="E81" t="str">
            <v>CO RCVD 12/04/2010,EQ PNDG 23/04/2010,EQ PROD 07/05/2010,EQ SENT 07/05/2010,BE RCVD 15/07/2010,BE PNDG 15/07/2010,BE PROD 15/07/2010,BE SENT 15/07/2010,EQ SENT 07/05/2010,BE SENT 15/07/2010,BE CLSD 14/09/2010</v>
          </cell>
          <cell r="F81" t="str">
            <v>Currently SC2004 sends Actual Demand components to Gemini, which may be directed via iGMS &amp; S&amp;M. One of these components incorrectly includes LDZ Transfers (in to one LDZ &amp; therefore a positive input into the LDZ &amp; out from another LDZ &amp; therefore a negat</v>
          </cell>
          <cell r="G81" t="b">
            <v>0</v>
          </cell>
          <cell r="H81" t="str">
            <v>EVS1943</v>
          </cell>
          <cell r="I81">
            <v>40291</v>
          </cell>
          <cell r="J81">
            <v>40308</v>
          </cell>
          <cell r="L81" t="b">
            <v>0</v>
          </cell>
          <cell r="M81" t="str">
            <v>ALL</v>
          </cell>
          <cell r="N81" t="str">
            <v/>
          </cell>
          <cell r="O81" t="str">
            <v>Alan Raper</v>
          </cell>
          <cell r="P81" t="str">
            <v>Alan Raper</v>
          </cell>
          <cell r="Q81" t="str">
            <v>Workload Meeting 14/04/10</v>
          </cell>
          <cell r="R81" t="str">
            <v>Denis Regan</v>
          </cell>
          <cell r="S81" t="str">
            <v>Lorraine Cave</v>
          </cell>
          <cell r="T81" t="str">
            <v>CO</v>
          </cell>
          <cell r="U81" t="str">
            <v>CLOSED</v>
          </cell>
          <cell r="V81" t="b">
            <v>1</v>
          </cell>
          <cell r="X81" t="str">
            <v>Julie Smart</v>
          </cell>
          <cell r="Y81">
            <v>40305</v>
          </cell>
          <cell r="Z81">
            <v>40305</v>
          </cell>
          <cell r="AA81">
            <v>40305</v>
          </cell>
          <cell r="AB81">
            <v>40305</v>
          </cell>
          <cell r="AC81">
            <v>0</v>
          </cell>
          <cell r="AD81" t="str">
            <v xml:space="preserve">10 weeks </v>
          </cell>
          <cell r="AE81">
            <v>40396</v>
          </cell>
          <cell r="AF81" t="str">
            <v>SENT</v>
          </cell>
          <cell r="AG81">
            <v>40305</v>
          </cell>
          <cell r="AH81">
            <v>40374</v>
          </cell>
          <cell r="AI81">
            <v>40388</v>
          </cell>
          <cell r="AJ81">
            <v>40374</v>
          </cell>
          <cell r="AK81">
            <v>40374</v>
          </cell>
          <cell r="AL81">
            <v>40374</v>
          </cell>
          <cell r="AM81">
            <v>40374</v>
          </cell>
          <cell r="AN81" t="str">
            <v>XM2 Review Meeting 06/07/10</v>
          </cell>
          <cell r="AO81">
            <v>40466</v>
          </cell>
          <cell r="AP81">
            <v>22300</v>
          </cell>
          <cell r="AR81" t="str">
            <v/>
          </cell>
          <cell r="AS81" t="str">
            <v>CLSD</v>
          </cell>
          <cell r="AT81">
            <v>40435</v>
          </cell>
          <cell r="AZ81" t="str">
            <v/>
          </cell>
          <cell r="BB81" t="str">
            <v/>
          </cell>
          <cell r="BC81" t="str">
            <v/>
          </cell>
          <cell r="BE81" t="b">
            <v>0</v>
          </cell>
          <cell r="BF81">
            <v>5</v>
          </cell>
          <cell r="BM81" t="str">
            <v/>
          </cell>
          <cell r="BO81" t="str">
            <v>17/09/10 KB - Status set to BE-CLSD per e-mail from Alan dated 13/09/12 which contained an e-mail attachment from September 2010 authorising closure - this was only sent direct to the Project team and not to the Change Orders mailbox in order for the stat</v>
          </cell>
          <cell r="BQ81" t="str">
            <v/>
          </cell>
          <cell r="BS81" t="str">
            <v/>
          </cell>
          <cell r="BU81" t="str">
            <v/>
          </cell>
          <cell r="BW81" t="str">
            <v/>
          </cell>
          <cell r="BX81" t="str">
            <v/>
          </cell>
          <cell r="BY81" t="str">
            <v/>
          </cell>
          <cell r="BZ81" t="str">
            <v/>
          </cell>
          <cell r="CA81" t="str">
            <v/>
          </cell>
          <cell r="CB81" t="str">
            <v/>
          </cell>
          <cell r="CC81" t="str">
            <v/>
          </cell>
          <cell r="CD81" t="str">
            <v/>
          </cell>
          <cell r="CE81" t="str">
            <v/>
          </cell>
          <cell r="CF81" t="str">
            <v/>
          </cell>
          <cell r="CG81" t="b">
            <v>0</v>
          </cell>
          <cell r="CH81" t="str">
            <v/>
          </cell>
          <cell r="CJ81" t="b">
            <v>0</v>
          </cell>
          <cell r="CK81" t="b">
            <v>0</v>
          </cell>
          <cell r="CL81" t="b">
            <v>0</v>
          </cell>
          <cell r="CM81" t="str">
            <v/>
          </cell>
          <cell r="CO81" t="str">
            <v/>
          </cell>
          <cell r="CP81" t="str">
            <v/>
          </cell>
          <cell r="CQ81" t="b">
            <v>0</v>
          </cell>
          <cell r="CR81" t="b">
            <v>0</v>
          </cell>
          <cell r="CS81" t="str">
            <v/>
          </cell>
          <cell r="CT81" t="str">
            <v/>
          </cell>
          <cell r="CU81" t="str">
            <v/>
          </cell>
          <cell r="CV81" t="str">
            <v/>
          </cell>
          <cell r="CW81" t="str">
            <v/>
          </cell>
          <cell r="CX81" t="b">
            <v>0</v>
          </cell>
          <cell r="CY81" t="b">
            <v>0</v>
          </cell>
          <cell r="CZ81" t="b">
            <v>0</v>
          </cell>
          <cell r="DA81" t="b">
            <v>0</v>
          </cell>
          <cell r="DB81" t="str">
            <v/>
          </cell>
          <cell r="DC81" t="str">
            <v/>
          </cell>
          <cell r="DD81" t="str">
            <v/>
          </cell>
          <cell r="DE81" t="b">
            <v>0</v>
          </cell>
          <cell r="DF81" t="b">
            <v>0</v>
          </cell>
        </row>
        <row r="82">
          <cell r="A82" t="str">
            <v>COR1947</v>
          </cell>
          <cell r="B82" t="str">
            <v>Changes to the System Marginal Price Buy &amp; System Marginal Price Sell 'fixed differentials'</v>
          </cell>
          <cell r="C82" t="str">
            <v>Z1 - Change completed</v>
          </cell>
          <cell r="D82">
            <v>40987</v>
          </cell>
          <cell r="E82" t="str">
            <v xml:space="preserve">CO RCVD 26/07/2010,EQ PNDG 28/07/2010,EQ PROD 09/08/2010,EQ SENT 09/08/2010,BE RCVD 01/09/2010,BE PNDG 01/09/2010,BE PROD 01/09/2010,BE SENT 14/09/2010,CA RCVD 20/05/2011,SN PNDG 20/05/2011,SN PROD 20/05/2011,SN SENT 06/06/2011,PD PROD 06/06/2011,PD IMPD </v>
          </cell>
          <cell r="F82" t="str">
            <v>To support the upcoming Review Group &amp; a potential Mod Proposal, NG NTS &amp; the wider industry need to understand the scale of work &amp; costs of the potential impacts associated with a change to the SMP Buy &amp; Sell fixed differentials.</v>
          </cell>
          <cell r="G82" t="b">
            <v>1</v>
          </cell>
          <cell r="H82" t="str">
            <v>EVS1947</v>
          </cell>
          <cell r="I82">
            <v>40385</v>
          </cell>
          <cell r="J82">
            <v>40399</v>
          </cell>
          <cell r="K82">
            <v>40634</v>
          </cell>
          <cell r="L82" t="b">
            <v>0</v>
          </cell>
          <cell r="M82" t="str">
            <v>TNO</v>
          </cell>
          <cell r="N82" t="str">
            <v/>
          </cell>
          <cell r="O82" t="str">
            <v>Sean McGoldrick</v>
          </cell>
          <cell r="P82" t="str">
            <v>Nick Reeves / Ritchard Hewitt</v>
          </cell>
          <cell r="Q82" t="str">
            <v>Workload Meeting 28/07/10</v>
          </cell>
          <cell r="R82" t="str">
            <v>Steve Adcock</v>
          </cell>
          <cell r="S82" t="str">
            <v>Andy Simpson</v>
          </cell>
          <cell r="T82" t="str">
            <v>CO</v>
          </cell>
          <cell r="U82" t="str">
            <v>COMPLETE</v>
          </cell>
          <cell r="V82" t="b">
            <v>1</v>
          </cell>
          <cell r="X82" t="str">
            <v>Matt Rider / Tammy Mcinerney</v>
          </cell>
          <cell r="Y82">
            <v>40399</v>
          </cell>
          <cell r="Z82">
            <v>40399</v>
          </cell>
          <cell r="AA82">
            <v>40399</v>
          </cell>
          <cell r="AB82">
            <v>40399</v>
          </cell>
          <cell r="AC82">
            <v>0</v>
          </cell>
          <cell r="AD82" t="str">
            <v>1 Mth</v>
          </cell>
          <cell r="AE82">
            <v>40410</v>
          </cell>
          <cell r="AF82" t="str">
            <v>SENT</v>
          </cell>
          <cell r="AG82">
            <v>40399</v>
          </cell>
          <cell r="AH82">
            <v>40422</v>
          </cell>
          <cell r="AI82">
            <v>40436</v>
          </cell>
          <cell r="AJ82">
            <v>40435</v>
          </cell>
          <cell r="AK82">
            <v>40435</v>
          </cell>
          <cell r="AL82">
            <v>40435</v>
          </cell>
          <cell r="AM82">
            <v>40435</v>
          </cell>
          <cell r="AN82" t="str">
            <v>XM2 Review Meeting 07/09/10</v>
          </cell>
          <cell r="AO82">
            <v>40466</v>
          </cell>
          <cell r="AP82">
            <v>136900</v>
          </cell>
          <cell r="AR82" t="str">
            <v/>
          </cell>
          <cell r="AS82" t="str">
            <v>SENT</v>
          </cell>
          <cell r="AT82">
            <v>40435</v>
          </cell>
          <cell r="AU82">
            <v>40683</v>
          </cell>
          <cell r="AV82">
            <v>40700</v>
          </cell>
          <cell r="AW82">
            <v>40700</v>
          </cell>
          <cell r="AX82">
            <v>40700</v>
          </cell>
          <cell r="AY82">
            <v>40700</v>
          </cell>
          <cell r="AZ82" t="str">
            <v>Lee Foster</v>
          </cell>
          <cell r="BA82">
            <v>40700</v>
          </cell>
          <cell r="BB82" t="str">
            <v>4 Mths</v>
          </cell>
          <cell r="BC82" t="str">
            <v>SENT</v>
          </cell>
          <cell r="BD82">
            <v>40700</v>
          </cell>
          <cell r="BE82" t="b">
            <v>0</v>
          </cell>
          <cell r="BF82">
            <v>5</v>
          </cell>
          <cell r="BG82">
            <v>40694</v>
          </cell>
          <cell r="BH82">
            <v>40832</v>
          </cell>
          <cell r="BI82">
            <v>40832</v>
          </cell>
          <cell r="BJ82">
            <v>40933</v>
          </cell>
          <cell r="BK82">
            <v>40933</v>
          </cell>
          <cell r="BL82">
            <v>40961</v>
          </cell>
          <cell r="BM82" t="str">
            <v>CLSD</v>
          </cell>
          <cell r="BN82">
            <v>40987</v>
          </cell>
          <cell r="BO82" t="str">
            <v xml:space="preserve">19/03/12 AK - Email rec'd from Sean McGoldrick containing completed CCN &amp; confirming authority to close this change. In his email he states "Please find attached the CCN for the SMP change.  Please note, discussions are still ongoing with Ofgem regarding </v>
          </cell>
          <cell r="BQ82" t="str">
            <v/>
          </cell>
          <cell r="BS82" t="str">
            <v/>
          </cell>
          <cell r="BU82" t="str">
            <v/>
          </cell>
          <cell r="BW82" t="str">
            <v/>
          </cell>
          <cell r="BX82" t="str">
            <v/>
          </cell>
          <cell r="BY82" t="str">
            <v/>
          </cell>
          <cell r="BZ82" t="str">
            <v/>
          </cell>
          <cell r="CA82" t="str">
            <v/>
          </cell>
          <cell r="CB82" t="str">
            <v/>
          </cell>
          <cell r="CC82" t="str">
            <v/>
          </cell>
          <cell r="CD82" t="str">
            <v/>
          </cell>
          <cell r="CE82" t="str">
            <v/>
          </cell>
          <cell r="CF82" t="str">
            <v/>
          </cell>
          <cell r="CG82" t="b">
            <v>0</v>
          </cell>
          <cell r="CH82" t="str">
            <v/>
          </cell>
          <cell r="CJ82" t="b">
            <v>0</v>
          </cell>
          <cell r="CK82" t="b">
            <v>0</v>
          </cell>
          <cell r="CL82" t="b">
            <v>0</v>
          </cell>
          <cell r="CM82" t="str">
            <v/>
          </cell>
          <cell r="CO82" t="str">
            <v/>
          </cell>
          <cell r="CP82" t="str">
            <v/>
          </cell>
          <cell r="CQ82" t="b">
            <v>0</v>
          </cell>
          <cell r="CR82" t="b">
            <v>0</v>
          </cell>
          <cell r="CS82" t="str">
            <v/>
          </cell>
          <cell r="CT82" t="str">
            <v/>
          </cell>
          <cell r="CU82" t="str">
            <v/>
          </cell>
          <cell r="CV82" t="str">
            <v/>
          </cell>
          <cell r="CW82" t="str">
            <v/>
          </cell>
          <cell r="CX82" t="b">
            <v>0</v>
          </cell>
          <cell r="CY82" t="b">
            <v>0</v>
          </cell>
          <cell r="CZ82" t="b">
            <v>0</v>
          </cell>
          <cell r="DA82" t="b">
            <v>0</v>
          </cell>
          <cell r="DB82" t="str">
            <v/>
          </cell>
          <cell r="DC82" t="str">
            <v/>
          </cell>
          <cell r="DD82" t="str">
            <v/>
          </cell>
          <cell r="DE82" t="b">
            <v>0</v>
          </cell>
          <cell r="DF82" t="b">
            <v>0</v>
          </cell>
        </row>
        <row r="83">
          <cell r="A83" t="str">
            <v>4459</v>
          </cell>
          <cell r="B83" t="str">
            <v>AMR report post Go Live</v>
          </cell>
          <cell r="C83" t="str">
            <v>Z2 - Change cancelled</v>
          </cell>
          <cell r="D83">
            <v>43059</v>
          </cell>
          <cell r="E83" t="str">
            <v>CO-RCVD 30/10/2017
Moved from CO-RCVD to 2.1 Start Up Approach in Progress 08/11/201799. Change Cancelled 20/11/2017</v>
          </cell>
          <cell r="F83" t="str">
            <v/>
          </cell>
          <cell r="G83" t="b">
            <v>0</v>
          </cell>
          <cell r="H83" t="str">
            <v/>
          </cell>
          <cell r="I83">
            <v>42767</v>
          </cell>
          <cell r="L83" t="b">
            <v>0</v>
          </cell>
          <cell r="M83" t="str">
            <v/>
          </cell>
          <cell r="N83" t="str">
            <v/>
          </cell>
          <cell r="O83" t="str">
            <v/>
          </cell>
          <cell r="P83" t="str">
            <v>Darren Jackson</v>
          </cell>
          <cell r="Q83" t="str">
            <v/>
          </cell>
          <cell r="R83" t="str">
            <v/>
          </cell>
          <cell r="S83" t="str">
            <v>Dene Williams</v>
          </cell>
          <cell r="T83" t="str">
            <v>CR (Internal)</v>
          </cell>
          <cell r="U83" t="str">
            <v>CLOSED</v>
          </cell>
          <cell r="V83" t="b">
            <v>0</v>
          </cell>
          <cell r="X83" t="str">
            <v/>
          </cell>
          <cell r="AD83" t="str">
            <v/>
          </cell>
          <cell r="AF83" t="str">
            <v/>
          </cell>
          <cell r="AN83" t="str">
            <v/>
          </cell>
          <cell r="AR83" t="str">
            <v/>
          </cell>
          <cell r="AS83" t="str">
            <v/>
          </cell>
          <cell r="AZ83" t="str">
            <v/>
          </cell>
          <cell r="BB83" t="str">
            <v/>
          </cell>
          <cell r="BC83" t="str">
            <v/>
          </cell>
          <cell r="BE83" t="b">
            <v>0</v>
          </cell>
          <cell r="BH83">
            <v>43054</v>
          </cell>
          <cell r="BM83" t="str">
            <v/>
          </cell>
          <cell r="BO83" t="str">
            <v>20/11/2017 DC  Email from Alison Cross to say this change is no longer required.
13/11/2017 DC Update from JB - Confirmation from Alison Cross and Steve C that BICC delivering this change.</v>
          </cell>
          <cell r="BQ83" t="str">
            <v/>
          </cell>
          <cell r="BS83" t="str">
            <v/>
          </cell>
          <cell r="BU83" t="str">
            <v/>
          </cell>
          <cell r="BW83" t="str">
            <v/>
          </cell>
          <cell r="BX83" t="str">
            <v/>
          </cell>
          <cell r="BY83" t="str">
            <v>50</v>
          </cell>
          <cell r="BZ83" t="str">
            <v>UKLP IADBI291</v>
          </cell>
          <cell r="CA83" t="str">
            <v>R &amp; N</v>
          </cell>
          <cell r="CB83" t="str">
            <v/>
          </cell>
          <cell r="CC83" t="str">
            <v>BICC</v>
          </cell>
          <cell r="CD83" t="str">
            <v>BW</v>
          </cell>
          <cell r="CE83" t="str">
            <v>Other</v>
          </cell>
          <cell r="CF83" t="str">
            <v>31-100days</v>
          </cell>
          <cell r="CG83" t="b">
            <v>0</v>
          </cell>
          <cell r="CH83" t="str">
            <v/>
          </cell>
          <cell r="CJ83" t="b">
            <v>0</v>
          </cell>
          <cell r="CK83" t="b">
            <v>0</v>
          </cell>
          <cell r="CL83" t="b">
            <v>0</v>
          </cell>
          <cell r="CM83" t="str">
            <v/>
          </cell>
          <cell r="CO83" t="str">
            <v/>
          </cell>
          <cell r="CP83" t="str">
            <v/>
          </cell>
          <cell r="CQ83" t="b">
            <v>0</v>
          </cell>
          <cell r="CR83" t="b">
            <v>0</v>
          </cell>
          <cell r="CS83" t="str">
            <v/>
          </cell>
          <cell r="CT83" t="str">
            <v/>
          </cell>
          <cell r="CU83" t="str">
            <v/>
          </cell>
          <cell r="CV83" t="str">
            <v/>
          </cell>
          <cell r="CW83" t="str">
            <v/>
          </cell>
          <cell r="CX83" t="b">
            <v>0</v>
          </cell>
          <cell r="CY83" t="b">
            <v>0</v>
          </cell>
          <cell r="CZ83" t="b">
            <v>0</v>
          </cell>
          <cell r="DA83" t="b">
            <v>0</v>
          </cell>
          <cell r="DB83" t="str">
            <v/>
          </cell>
          <cell r="DC83" t="str">
            <v/>
          </cell>
          <cell r="DD83" t="str">
            <v/>
          </cell>
          <cell r="DE83" t="b">
            <v>0</v>
          </cell>
          <cell r="DF83" t="b">
            <v>0</v>
          </cell>
        </row>
        <row r="84">
          <cell r="A84" t="str">
            <v>2831.5b</v>
          </cell>
          <cell r="B84" t="str">
            <v>Changes to the upper parameter of the XDO partial refresh file.
Post Nexus (R2)</v>
          </cell>
          <cell r="C84" t="str">
            <v>F1 - CCR/Closedown document in progress</v>
          </cell>
          <cell r="D84">
            <v>43290</v>
          </cell>
          <cell r="E84" t="str">
            <v>11. Change in Delivery
CO-RCVD 27/10/2017
Moved from CO-RCVD to 7. BER/Business Case in Progress 15/11/2017
10. BER/Business Case Awaiting ChMC Approval</v>
          </cell>
          <cell r="F84" t="str">
            <v/>
          </cell>
          <cell r="G84" t="b">
            <v>0</v>
          </cell>
          <cell r="H84" t="str">
            <v>COR2831.5</v>
          </cell>
          <cell r="I84">
            <v>42773</v>
          </cell>
          <cell r="K84">
            <v>43280</v>
          </cell>
          <cell r="L84" t="b">
            <v>0</v>
          </cell>
          <cell r="M84" t="str">
            <v/>
          </cell>
          <cell r="N84" t="str">
            <v/>
          </cell>
          <cell r="O84" t="str">
            <v/>
          </cell>
          <cell r="P84" t="str">
            <v>Jon Follows</v>
          </cell>
          <cell r="Q84" t="str">
            <v/>
          </cell>
          <cell r="R84" t="str">
            <v/>
          </cell>
          <cell r="S84" t="str">
            <v>Christina Francis</v>
          </cell>
          <cell r="T84" t="str">
            <v>CR (Internal)</v>
          </cell>
          <cell r="U84" t="str">
            <v>LIVE</v>
          </cell>
          <cell r="V84" t="b">
            <v>0</v>
          </cell>
          <cell r="X84" t="str">
            <v/>
          </cell>
          <cell r="AD84" t="str">
            <v/>
          </cell>
          <cell r="AF84" t="str">
            <v/>
          </cell>
          <cell r="AN84" t="str">
            <v/>
          </cell>
          <cell r="AR84" t="str">
            <v/>
          </cell>
          <cell r="AS84" t="str">
            <v/>
          </cell>
          <cell r="AZ84" t="str">
            <v/>
          </cell>
          <cell r="BB84" t="str">
            <v/>
          </cell>
          <cell r="BC84" t="str">
            <v/>
          </cell>
          <cell r="BE84" t="b">
            <v>0</v>
          </cell>
          <cell r="BH84">
            <v>43280</v>
          </cell>
          <cell r="BI84">
            <v>43282</v>
          </cell>
          <cell r="BM84" t="str">
            <v/>
          </cell>
          <cell r="BO84" t="str">
            <v xml:space="preserve">11/01/2018 Julie B - BER approved at Jan 2018 ChMC.
15/11/2017 DC Opened this change as it is being used by UK link R2 for their part of the change that needs implementing post nexus.
15/11/2017 DC RP discussed with MR today that this change is complete </v>
          </cell>
          <cell r="BQ84" t="str">
            <v/>
          </cell>
          <cell r="BS84" t="str">
            <v/>
          </cell>
          <cell r="BU84" t="str">
            <v/>
          </cell>
          <cell r="BW84" t="str">
            <v/>
          </cell>
          <cell r="BX84" t="str">
            <v/>
          </cell>
          <cell r="BY84" t="str">
            <v>2</v>
          </cell>
          <cell r="BZ84" t="str">
            <v>UKLP292</v>
          </cell>
          <cell r="CA84" t="str">
            <v>R &amp; N</v>
          </cell>
          <cell r="CB84" t="str">
            <v/>
          </cell>
          <cell r="CC84" t="str">
            <v>Third Party SI / Service Provider</v>
          </cell>
          <cell r="CD84" t="str">
            <v>ISU</v>
          </cell>
          <cell r="CE84" t="str">
            <v>Other</v>
          </cell>
          <cell r="CF84" t="str">
            <v>31-100days</v>
          </cell>
          <cell r="CG84" t="b">
            <v>0</v>
          </cell>
          <cell r="CH84" t="str">
            <v/>
          </cell>
          <cell r="CJ84" t="b">
            <v>0</v>
          </cell>
          <cell r="CK84" t="b">
            <v>0</v>
          </cell>
          <cell r="CL84" t="b">
            <v>0</v>
          </cell>
          <cell r="CM84" t="str">
            <v/>
          </cell>
          <cell r="CO84" t="str">
            <v/>
          </cell>
          <cell r="CP84" t="str">
            <v/>
          </cell>
          <cell r="CQ84" t="b">
            <v>0</v>
          </cell>
          <cell r="CR84" t="b">
            <v>0</v>
          </cell>
          <cell r="CS84" t="str">
            <v/>
          </cell>
          <cell r="CT84" t="str">
            <v/>
          </cell>
          <cell r="CU84" t="str">
            <v/>
          </cell>
          <cell r="CV84" t="str">
            <v>Xoserve Internal CR (business improvement initiative)</v>
          </cell>
          <cell r="CW84" t="str">
            <v>One Market Participant</v>
          </cell>
          <cell r="CX84" t="b">
            <v>0</v>
          </cell>
          <cell r="CY84" t="b">
            <v>0</v>
          </cell>
          <cell r="CZ84" t="b">
            <v>0</v>
          </cell>
          <cell r="DA84" t="b">
            <v>0</v>
          </cell>
          <cell r="DB84" t="str">
            <v>Service Area 23: Internal</v>
          </cell>
          <cell r="DC84" t="str">
            <v>Two to Five</v>
          </cell>
          <cell r="DD84" t="str">
            <v>Medium</v>
          </cell>
          <cell r="DE84" t="b">
            <v>0</v>
          </cell>
          <cell r="DF84" t="b">
            <v>0</v>
          </cell>
          <cell r="DG84">
            <v>43019</v>
          </cell>
          <cell r="DH84">
            <v>43019</v>
          </cell>
          <cell r="DJ84">
            <v>43110</v>
          </cell>
        </row>
        <row r="85">
          <cell r="A85" t="str">
            <v>4461</v>
          </cell>
          <cell r="B85" t="str">
            <v>Splitting of the DXI inbound and DXR outbound file from the DCC.</v>
          </cell>
          <cell r="C85" t="str">
            <v>Z2 - Change cancelled</v>
          </cell>
          <cell r="D85">
            <v>43271</v>
          </cell>
          <cell r="E85" t="str">
            <v>CO-RCVD-30/10/2017
Moved from CO-RCVD to 2.1 Start Up Approach in progress 09/11/2017
97. Xoserve require ChMC sponsorship
2.1. Start-Up Approach In Progress
97. Xoserve require ChMC sponsorship
98. Xoserve Propose Change Not Required - 08/02/18
Z2 - Cha</v>
          </cell>
          <cell r="F85" t="str">
            <v/>
          </cell>
          <cell r="G85" t="b">
            <v>0</v>
          </cell>
          <cell r="H85" t="str">
            <v/>
          </cell>
          <cell r="I85">
            <v>42773</v>
          </cell>
          <cell r="K85">
            <v>43465</v>
          </cell>
          <cell r="L85" t="b">
            <v>0</v>
          </cell>
          <cell r="M85" t="str">
            <v/>
          </cell>
          <cell r="N85" t="str">
            <v/>
          </cell>
          <cell r="O85" t="str">
            <v/>
          </cell>
          <cell r="P85" t="str">
            <v>Jon Follows</v>
          </cell>
          <cell r="Q85" t="str">
            <v/>
          </cell>
          <cell r="R85" t="str">
            <v/>
          </cell>
          <cell r="S85" t="str">
            <v>Paul Orsler</v>
          </cell>
          <cell r="T85" t="str">
            <v>CR (Internal)</v>
          </cell>
          <cell r="U85" t="str">
            <v>CLOSED</v>
          </cell>
          <cell r="V85" t="b">
            <v>0</v>
          </cell>
          <cell r="W85">
            <v>43271</v>
          </cell>
          <cell r="X85" t="str">
            <v/>
          </cell>
          <cell r="AD85" t="str">
            <v/>
          </cell>
          <cell r="AF85" t="str">
            <v/>
          </cell>
          <cell r="AN85" t="str">
            <v/>
          </cell>
          <cell r="AR85" t="str">
            <v/>
          </cell>
          <cell r="AS85" t="str">
            <v/>
          </cell>
          <cell r="AZ85" t="str">
            <v/>
          </cell>
          <cell r="BB85" t="str">
            <v/>
          </cell>
          <cell r="BC85" t="str">
            <v/>
          </cell>
          <cell r="BE85" t="b">
            <v>0</v>
          </cell>
          <cell r="BM85" t="str">
            <v/>
          </cell>
          <cell r="BO85" t="str">
            <v xml:space="preserve">20/06/2018 DC Email from Paul Orsler confirming we can close this change and his reasons why.
19/06/2018 DC Spoke to Paul Orsler re this  change he has confirmed it can be closed on the database and will send over an email to confirm this.
31/05/2018 DC </v>
          </cell>
          <cell r="BQ85" t="str">
            <v/>
          </cell>
          <cell r="BS85" t="str">
            <v/>
          </cell>
          <cell r="BU85" t="str">
            <v/>
          </cell>
          <cell r="BW85" t="str">
            <v/>
          </cell>
          <cell r="BX85" t="str">
            <v/>
          </cell>
          <cell r="BY85" t="str">
            <v>99</v>
          </cell>
          <cell r="BZ85" t="str">
            <v>UKLP IADBI293</v>
          </cell>
          <cell r="CA85" t="str">
            <v>R &amp; N</v>
          </cell>
          <cell r="CB85" t="str">
            <v/>
          </cell>
          <cell r="CC85" t="str">
            <v>Third Party SI / Service Provider</v>
          </cell>
          <cell r="CD85" t="str">
            <v>ISU</v>
          </cell>
          <cell r="CE85" t="str">
            <v>SPA</v>
          </cell>
          <cell r="CF85" t="str">
            <v>31-100days</v>
          </cell>
          <cell r="CG85" t="b">
            <v>1</v>
          </cell>
          <cell r="CH85" t="str">
            <v>Xoserve</v>
          </cell>
          <cell r="CI85">
            <v>43465</v>
          </cell>
          <cell r="CJ85" t="b">
            <v>0</v>
          </cell>
          <cell r="CK85" t="b">
            <v>0</v>
          </cell>
          <cell r="CL85" t="b">
            <v>0</v>
          </cell>
          <cell r="CM85" t="str">
            <v/>
          </cell>
          <cell r="CO85" t="str">
            <v/>
          </cell>
          <cell r="CP85" t="str">
            <v>LOW</v>
          </cell>
          <cell r="CQ85" t="b">
            <v>0</v>
          </cell>
          <cell r="CR85" t="b">
            <v>0</v>
          </cell>
          <cell r="CS85" t="str">
            <v/>
          </cell>
          <cell r="CT85" t="str">
            <v/>
          </cell>
          <cell r="CU85" t="str">
            <v/>
          </cell>
          <cell r="CV85" t="str">
            <v>ChMC endorsed Change Proposal</v>
          </cell>
          <cell r="CW85" t="str">
            <v>One Market Group</v>
          </cell>
          <cell r="CX85" t="b">
            <v>0</v>
          </cell>
          <cell r="CY85" t="b">
            <v>0</v>
          </cell>
          <cell r="CZ85" t="b">
            <v>0</v>
          </cell>
          <cell r="DA85" t="b">
            <v>0</v>
          </cell>
          <cell r="DB85" t="str">
            <v>Service Area 1: Manage Supply Point Registration</v>
          </cell>
          <cell r="DC85" t="str">
            <v>One</v>
          </cell>
          <cell r="DD85" t="str">
            <v>Low</v>
          </cell>
          <cell r="DE85" t="b">
            <v>0</v>
          </cell>
          <cell r="DF85" t="b">
            <v>0</v>
          </cell>
        </row>
        <row r="86">
          <cell r="A86" t="str">
            <v>4471</v>
          </cell>
          <cell r="B86" t="str">
            <v>Process when GSR request selects no MPRN’s</v>
          </cell>
          <cell r="C86" t="str">
            <v>Z2 - Change cancelled</v>
          </cell>
          <cell r="D86">
            <v>43074</v>
          </cell>
          <cell r="E86" t="str">
            <v>CO-RCVD 30/10/2017
Moved from CO-RCVD to 98. Xoserve propose change not required 13/11/2017
97. Xoerve require ChMC sponsorship - JB change required
99. Change Cancelled - JB 05/12/17</v>
          </cell>
          <cell r="F86" t="str">
            <v/>
          </cell>
          <cell r="G86" t="b">
            <v>0</v>
          </cell>
          <cell r="H86" t="str">
            <v/>
          </cell>
          <cell r="I86">
            <v>42829</v>
          </cell>
          <cell r="K86">
            <v>36558</v>
          </cell>
          <cell r="L86" t="b">
            <v>0</v>
          </cell>
          <cell r="M86" t="str">
            <v/>
          </cell>
          <cell r="N86" t="str">
            <v/>
          </cell>
          <cell r="O86" t="str">
            <v/>
          </cell>
          <cell r="P86" t="str">
            <v>Darren Jackson</v>
          </cell>
          <cell r="Q86" t="str">
            <v/>
          </cell>
          <cell r="R86" t="str">
            <v/>
          </cell>
          <cell r="S86" t="str">
            <v>Dene Williams</v>
          </cell>
          <cell r="T86" t="str">
            <v>CR (Internal)</v>
          </cell>
          <cell r="U86" t="str">
            <v>CLOSED</v>
          </cell>
          <cell r="V86" t="b">
            <v>0</v>
          </cell>
          <cell r="X86" t="str">
            <v/>
          </cell>
          <cell r="AD86" t="str">
            <v/>
          </cell>
          <cell r="AF86" t="str">
            <v/>
          </cell>
          <cell r="AN86" t="str">
            <v/>
          </cell>
          <cell r="AR86" t="str">
            <v/>
          </cell>
          <cell r="AS86" t="str">
            <v/>
          </cell>
          <cell r="AZ86" t="str">
            <v/>
          </cell>
          <cell r="BB86" t="str">
            <v/>
          </cell>
          <cell r="BC86" t="str">
            <v/>
          </cell>
          <cell r="BE86" t="b">
            <v>0</v>
          </cell>
          <cell r="BH86">
            <v>43133</v>
          </cell>
          <cell r="BM86" t="str">
            <v/>
          </cell>
          <cell r="BO86" t="str">
            <v xml:space="preserve">05/12/17 - Julie B - Cadent gas are going to sponsor this change need to raise the CP - Emma S has raised the CP on behalf of the customer who will be issuing to Xoserve with Sponsorship in place.
09/11/18 - JB - As part of the R&amp;N unallocated deferred </v>
          </cell>
          <cell r="BQ86" t="str">
            <v/>
          </cell>
          <cell r="BS86" t="str">
            <v/>
          </cell>
          <cell r="BU86" t="str">
            <v/>
          </cell>
          <cell r="BW86" t="str">
            <v/>
          </cell>
          <cell r="BX86" t="str">
            <v/>
          </cell>
          <cell r="BY86" t="str">
            <v>99</v>
          </cell>
          <cell r="BZ86" t="str">
            <v>UKLP IADBI313</v>
          </cell>
          <cell r="CA86" t="str">
            <v>R &amp; N</v>
          </cell>
          <cell r="CB86" t="str">
            <v/>
          </cell>
          <cell r="CC86" t="str">
            <v>Project Delivery</v>
          </cell>
          <cell r="CD86" t="str">
            <v>ISU</v>
          </cell>
          <cell r="CE86" t="str">
            <v>RGMA</v>
          </cell>
          <cell r="CF86" t="str">
            <v>31-100days</v>
          </cell>
          <cell r="CG86" t="b">
            <v>0</v>
          </cell>
          <cell r="CH86" t="str">
            <v/>
          </cell>
          <cell r="CJ86" t="b">
            <v>0</v>
          </cell>
          <cell r="CK86" t="b">
            <v>0</v>
          </cell>
          <cell r="CL86" t="b">
            <v>0</v>
          </cell>
          <cell r="CM86" t="str">
            <v/>
          </cell>
          <cell r="CO86" t="str">
            <v/>
          </cell>
          <cell r="CP86" t="str">
            <v/>
          </cell>
          <cell r="CQ86" t="b">
            <v>0</v>
          </cell>
          <cell r="CR86" t="b">
            <v>0</v>
          </cell>
          <cell r="CS86" t="str">
            <v/>
          </cell>
          <cell r="CT86" t="str">
            <v/>
          </cell>
          <cell r="CU86" t="str">
            <v/>
          </cell>
          <cell r="CV86" t="str">
            <v/>
          </cell>
          <cell r="CW86" t="str">
            <v/>
          </cell>
          <cell r="CX86" t="b">
            <v>0</v>
          </cell>
          <cell r="CY86" t="b">
            <v>0</v>
          </cell>
          <cell r="CZ86" t="b">
            <v>0</v>
          </cell>
          <cell r="DA86" t="b">
            <v>0</v>
          </cell>
          <cell r="DB86" t="str">
            <v/>
          </cell>
          <cell r="DC86" t="str">
            <v/>
          </cell>
          <cell r="DD86" t="str">
            <v/>
          </cell>
          <cell r="DE86" t="b">
            <v>0</v>
          </cell>
          <cell r="DF86" t="b">
            <v>0</v>
          </cell>
        </row>
        <row r="87">
          <cell r="A87" t="str">
            <v>4380</v>
          </cell>
          <cell r="B87" t="str">
            <v xml:space="preserve"> Monthly Nomination Referral Report</v>
          </cell>
          <cell r="C87" t="str">
            <v>Z1 - Change completed</v>
          </cell>
          <cell r="D87">
            <v>43224</v>
          </cell>
          <cell r="E87" t="str">
            <v>CO - RCVD 25/10/2017
CO-RCVD changed to 4. EQR in progress 15/11/17
6. EQR Awaiting CMC Approval 22/11/17
10. BER/Business Case Aawaiting ChMC Meeting
11. Change In Delivery
12. CCR/Closedown document in progress
Z1 - Change completed</v>
          </cell>
          <cell r="F87" t="str">
            <v>GDNs would like to request a monthly report which details ALL of the nomination referrals received for their particular network for the previous month, to be received as soon as reasonably possible after the month end. The data items we would like to rece</v>
          </cell>
          <cell r="G87" t="b">
            <v>0</v>
          </cell>
          <cell r="H87" t="str">
            <v/>
          </cell>
          <cell r="I87">
            <v>43033</v>
          </cell>
          <cell r="J87">
            <v>43068</v>
          </cell>
          <cell r="K87">
            <v>43119</v>
          </cell>
          <cell r="L87" t="b">
            <v>0</v>
          </cell>
          <cell r="M87" t="str">
            <v/>
          </cell>
          <cell r="N87" t="str">
            <v/>
          </cell>
          <cell r="O87" t="str">
            <v/>
          </cell>
          <cell r="P87" t="str">
            <v>Matt Smith</v>
          </cell>
          <cell r="Q87" t="str">
            <v>ICAF</v>
          </cell>
          <cell r="R87" t="str">
            <v>Crispin Wibberley</v>
          </cell>
          <cell r="S87" t="str">
            <v>Tom Lineham</v>
          </cell>
          <cell r="T87" t="str">
            <v>CP</v>
          </cell>
          <cell r="U87" t="str">
            <v>COMPLETE</v>
          </cell>
          <cell r="V87" t="b">
            <v>0</v>
          </cell>
          <cell r="W87">
            <v>43224</v>
          </cell>
          <cell r="X87" t="str">
            <v/>
          </cell>
          <cell r="AD87" t="str">
            <v/>
          </cell>
          <cell r="AF87" t="str">
            <v/>
          </cell>
          <cell r="AN87" t="str">
            <v/>
          </cell>
          <cell r="AR87" t="str">
            <v/>
          </cell>
          <cell r="AS87" t="str">
            <v/>
          </cell>
          <cell r="AZ87" t="str">
            <v/>
          </cell>
          <cell r="BB87" t="str">
            <v/>
          </cell>
          <cell r="BC87" t="str">
            <v/>
          </cell>
          <cell r="BE87" t="b">
            <v>0</v>
          </cell>
          <cell r="BG87">
            <v>43082</v>
          </cell>
          <cell r="BH87">
            <v>43154</v>
          </cell>
          <cell r="BI87">
            <v>43154</v>
          </cell>
          <cell r="BM87" t="str">
            <v/>
          </cell>
          <cell r="BO87" t="str">
            <v xml:space="preserve">04/05/2018 DC All docs received change complete.
08/03/2018 Dc The CCN was approved at yesterdays ChMC
21/02/2018 DC The CCR will be approved at the March ChMC meeting.  It was approved at Febs meeting as the report ws due to be run that day.
08/02/2018  </v>
          </cell>
          <cell r="BQ87" t="str">
            <v/>
          </cell>
          <cell r="BS87" t="str">
            <v/>
          </cell>
          <cell r="BU87" t="str">
            <v/>
          </cell>
          <cell r="BW87" t="str">
            <v/>
          </cell>
          <cell r="BX87" t="str">
            <v/>
          </cell>
          <cell r="BY87" t="str">
            <v/>
          </cell>
          <cell r="BZ87" t="str">
            <v>UKLP IADBI337</v>
          </cell>
          <cell r="CA87" t="str">
            <v>Data Office</v>
          </cell>
          <cell r="CB87" t="str">
            <v/>
          </cell>
          <cell r="CC87" t="str">
            <v>Project Delivery</v>
          </cell>
          <cell r="CD87" t="str">
            <v>BW</v>
          </cell>
          <cell r="CE87" t="str">
            <v>Other</v>
          </cell>
          <cell r="CF87" t="str">
            <v>31-100days</v>
          </cell>
          <cell r="CG87" t="b">
            <v>0</v>
          </cell>
          <cell r="CH87" t="str">
            <v/>
          </cell>
          <cell r="CJ87" t="b">
            <v>0</v>
          </cell>
          <cell r="CK87" t="b">
            <v>0</v>
          </cell>
          <cell r="CL87" t="b">
            <v>0</v>
          </cell>
          <cell r="CM87" t="str">
            <v/>
          </cell>
          <cell r="CO87" t="str">
            <v/>
          </cell>
          <cell r="CP87" t="str">
            <v/>
          </cell>
          <cell r="CQ87" t="b">
            <v>0</v>
          </cell>
          <cell r="CR87" t="b">
            <v>0</v>
          </cell>
          <cell r="CS87" t="str">
            <v>customer</v>
          </cell>
          <cell r="CT87" t="str">
            <v/>
          </cell>
          <cell r="CU87" t="str">
            <v/>
          </cell>
          <cell r="CV87" t="str">
            <v>ChMC endorsed Change Proposal</v>
          </cell>
          <cell r="CW87" t="str">
            <v>One Market Group</v>
          </cell>
          <cell r="CX87" t="b">
            <v>0</v>
          </cell>
          <cell r="CY87" t="b">
            <v>1</v>
          </cell>
          <cell r="CZ87" t="b">
            <v>0</v>
          </cell>
          <cell r="DA87" t="b">
            <v>0</v>
          </cell>
          <cell r="DB87" t="str">
            <v>Service Area 21: Data Flows and Services to Network Operators</v>
          </cell>
          <cell r="DC87" t="str">
            <v>One</v>
          </cell>
          <cell r="DD87" t="str">
            <v>Medium</v>
          </cell>
          <cell r="DE87" t="b">
            <v>0</v>
          </cell>
          <cell r="DF87" t="b">
            <v>0</v>
          </cell>
          <cell r="DG87">
            <v>43066</v>
          </cell>
          <cell r="DI87">
            <v>43166</v>
          </cell>
          <cell r="DJ87">
            <v>43082</v>
          </cell>
        </row>
        <row r="88">
          <cell r="A88" t="str">
            <v>4382</v>
          </cell>
          <cell r="B88" t="str">
            <v>Charge Type creation to support CP4368 EU Gas Capacity Conversion change</v>
          </cell>
          <cell r="C88" t="str">
            <v>Z1 - Change completed</v>
          </cell>
          <cell r="D88">
            <v>43136</v>
          </cell>
          <cell r="E88" t="str">
            <v>CO-RCVD 18/10/2017
CO-RCVD changed to 2.2. Awaiting ME/BICC HLE Quote -09/11/17
.. Change In Delivery 15/11/2017
12. CCR/Closedown document in progress
100. Change Completed</v>
          </cell>
          <cell r="F88" t="str">
            <v>Background: To support the requirements of MOD616, NGT have raised CP4368 which is to implement an interim solution to satisfy the need for a capacity conversion tool. In order to meet the Capacity Conversion obligations deadline, NG will be using the exi</v>
          </cell>
          <cell r="G88" t="b">
            <v>0</v>
          </cell>
          <cell r="H88" t="str">
            <v>CP4368</v>
          </cell>
          <cell r="I88">
            <v>43026</v>
          </cell>
          <cell r="K88">
            <v>43125</v>
          </cell>
          <cell r="L88" t="b">
            <v>0</v>
          </cell>
          <cell r="M88" t="str">
            <v/>
          </cell>
          <cell r="N88" t="str">
            <v/>
          </cell>
          <cell r="O88" t="str">
            <v/>
          </cell>
          <cell r="P88" t="str">
            <v>Rachel Addison</v>
          </cell>
          <cell r="Q88" t="str">
            <v>ICAF 18/10/2017</v>
          </cell>
          <cell r="R88" t="str">
            <v/>
          </cell>
          <cell r="S88" t="str">
            <v>Jessica Harris</v>
          </cell>
          <cell r="T88" t="str">
            <v>CR (Internal)</v>
          </cell>
          <cell r="U88" t="str">
            <v>COMPLETE</v>
          </cell>
          <cell r="V88" t="b">
            <v>0</v>
          </cell>
          <cell r="W88">
            <v>43136</v>
          </cell>
          <cell r="X88" t="str">
            <v/>
          </cell>
          <cell r="AD88" t="str">
            <v/>
          </cell>
          <cell r="AF88" t="str">
            <v/>
          </cell>
          <cell r="AN88" t="str">
            <v/>
          </cell>
          <cell r="AR88" t="str">
            <v/>
          </cell>
          <cell r="AS88" t="str">
            <v/>
          </cell>
          <cell r="AZ88" t="str">
            <v/>
          </cell>
          <cell r="BB88" t="str">
            <v/>
          </cell>
          <cell r="BC88" t="str">
            <v/>
          </cell>
          <cell r="BE88" t="b">
            <v>0</v>
          </cell>
          <cell r="BH88">
            <v>43125</v>
          </cell>
          <cell r="BI88">
            <v>43125</v>
          </cell>
          <cell r="BM88" t="str">
            <v/>
          </cell>
          <cell r="BO88" t="str">
            <v>05/03/2018 DC Email confirmation from Rachel Addison that the change can be closed.
01/03/18 Juie  - Karen sent email to Deb to confirm delivery
23/02/18 Julie B - ME update, Karen chasing Rachel Addison 
09/02/2018 DC awaiting approval to close.
05/02/</v>
          </cell>
          <cell r="BQ88" t="str">
            <v/>
          </cell>
          <cell r="BS88" t="str">
            <v/>
          </cell>
          <cell r="BU88" t="str">
            <v/>
          </cell>
          <cell r="BW88" t="str">
            <v/>
          </cell>
          <cell r="BX88" t="str">
            <v/>
          </cell>
          <cell r="BY88" t="str">
            <v>50</v>
          </cell>
          <cell r="BZ88" t="str">
            <v/>
          </cell>
          <cell r="CA88" t="str">
            <v>T &amp; SS</v>
          </cell>
          <cell r="CB88" t="str">
            <v>XO3574</v>
          </cell>
          <cell r="CC88" t="str">
            <v>ME</v>
          </cell>
          <cell r="CD88" t="str">
            <v>ISU</v>
          </cell>
          <cell r="CE88" t="str">
            <v>Invoicing</v>
          </cell>
          <cell r="CF88" t="str">
            <v>0-30days</v>
          </cell>
          <cell r="CG88" t="b">
            <v>0</v>
          </cell>
          <cell r="CH88" t="str">
            <v/>
          </cell>
          <cell r="CJ88" t="b">
            <v>0</v>
          </cell>
          <cell r="CK88" t="b">
            <v>0</v>
          </cell>
          <cell r="CL88" t="b">
            <v>0</v>
          </cell>
          <cell r="CM88" t="str">
            <v/>
          </cell>
          <cell r="CO88" t="str">
            <v/>
          </cell>
          <cell r="CP88" t="str">
            <v/>
          </cell>
          <cell r="CQ88" t="b">
            <v>0</v>
          </cell>
          <cell r="CR88" t="b">
            <v>0</v>
          </cell>
          <cell r="CS88" t="str">
            <v>Customer</v>
          </cell>
          <cell r="CT88" t="str">
            <v/>
          </cell>
          <cell r="CU88" t="str">
            <v/>
          </cell>
          <cell r="CV88" t="str">
            <v/>
          </cell>
          <cell r="CW88" t="str">
            <v/>
          </cell>
          <cell r="CX88" t="b">
            <v>0</v>
          </cell>
          <cell r="CY88" t="b">
            <v>0</v>
          </cell>
          <cell r="CZ88" t="b">
            <v>0</v>
          </cell>
          <cell r="DA88" t="b">
            <v>0</v>
          </cell>
          <cell r="DB88" t="str">
            <v/>
          </cell>
          <cell r="DC88" t="str">
            <v/>
          </cell>
          <cell r="DD88" t="str">
            <v/>
          </cell>
          <cell r="DE88" t="b">
            <v>0</v>
          </cell>
          <cell r="DF88" t="b">
            <v>0</v>
          </cell>
        </row>
        <row r="89">
          <cell r="A89" t="str">
            <v>4544</v>
          </cell>
          <cell r="B89" t="str">
            <v>Amend the compensation rate for Charge Type 810 for Wales and West Utilities (LDZs: WN, WS and SW)</v>
          </cell>
          <cell r="C89" t="str">
            <v>Z1 - Change completed</v>
          </cell>
          <cell r="D89">
            <v>43103</v>
          </cell>
          <cell r="E89" t="str">
            <v>1. Awaiting ICAF
2.2 Awaiting ME/BICC HLE Quote
11. Change In Delivery
100. Change Completed</v>
          </cell>
          <cell r="F89" t="str">
            <v>WWU have committed to their customers they will double the failure to supply gas compensation rate from £30 per day to £60.  Will need to increase for WWU ONLY (LDZ’s WN, WS &amp; SW) for GSOS payments (GSOS 5 is not affected.  Please amend the rate in the FS</v>
          </cell>
          <cell r="G89" t="b">
            <v>0</v>
          </cell>
          <cell r="H89" t="str">
            <v/>
          </cell>
          <cell r="I89">
            <v>43067</v>
          </cell>
          <cell r="K89">
            <v>43070</v>
          </cell>
          <cell r="L89" t="b">
            <v>0</v>
          </cell>
          <cell r="M89" t="str">
            <v/>
          </cell>
          <cell r="N89" t="str">
            <v/>
          </cell>
          <cell r="O89" t="str">
            <v/>
          </cell>
          <cell r="P89" t="str">
            <v>Matt Smith/Emma Smith</v>
          </cell>
          <cell r="Q89" t="str">
            <v/>
          </cell>
          <cell r="R89" t="str">
            <v>Lee Foster</v>
          </cell>
          <cell r="S89" t="str">
            <v>Padmini Duvvuri</v>
          </cell>
          <cell r="T89" t="str">
            <v>CR (Internal)</v>
          </cell>
          <cell r="U89" t="str">
            <v>COMPLETE</v>
          </cell>
          <cell r="V89" t="b">
            <v>0</v>
          </cell>
          <cell r="X89" t="str">
            <v/>
          </cell>
          <cell r="AD89" t="str">
            <v/>
          </cell>
          <cell r="AF89" t="str">
            <v/>
          </cell>
          <cell r="AN89" t="str">
            <v/>
          </cell>
          <cell r="AR89" t="str">
            <v/>
          </cell>
          <cell r="AS89" t="str">
            <v/>
          </cell>
          <cell r="AZ89" t="str">
            <v/>
          </cell>
          <cell r="BB89" t="str">
            <v/>
          </cell>
          <cell r="BC89" t="str">
            <v/>
          </cell>
          <cell r="BE89" t="b">
            <v>0</v>
          </cell>
          <cell r="BH89">
            <v>43101</v>
          </cell>
          <cell r="BI89">
            <v>43101</v>
          </cell>
          <cell r="BM89" t="str">
            <v/>
          </cell>
          <cell r="BO89" t="str">
            <v>03/01/2017 DC ME Schedule confrim this change has been completed.
11/12/17 DC Approval received from Emma Smith and forwarded onto Pooja for deliver.
08/12/17 DC Update from todays ME Schedule - waiting for business approval to start work
06/12/2017 DC HL</v>
          </cell>
          <cell r="BQ89" t="str">
            <v/>
          </cell>
          <cell r="BS89" t="str">
            <v/>
          </cell>
          <cell r="BU89" t="str">
            <v/>
          </cell>
          <cell r="BW89" t="str">
            <v/>
          </cell>
          <cell r="BX89" t="str">
            <v/>
          </cell>
          <cell r="BY89" t="str">
            <v>50</v>
          </cell>
          <cell r="BZ89" t="str">
            <v/>
          </cell>
          <cell r="CA89" t="str">
            <v>R &amp; N</v>
          </cell>
          <cell r="CB89" t="str">
            <v>XO3606</v>
          </cell>
          <cell r="CC89" t="str">
            <v>ME</v>
          </cell>
          <cell r="CD89" t="str">
            <v/>
          </cell>
          <cell r="CE89" t="str">
            <v/>
          </cell>
          <cell r="CF89" t="str">
            <v>0-30days</v>
          </cell>
          <cell r="CG89" t="b">
            <v>0</v>
          </cell>
          <cell r="CH89" t="str">
            <v/>
          </cell>
          <cell r="CJ89" t="b">
            <v>0</v>
          </cell>
          <cell r="CK89" t="b">
            <v>0</v>
          </cell>
          <cell r="CL89" t="b">
            <v>0</v>
          </cell>
          <cell r="CM89" t="str">
            <v/>
          </cell>
          <cell r="CN89">
            <v>0</v>
          </cell>
          <cell r="CO89" t="str">
            <v/>
          </cell>
          <cell r="CP89" t="str">
            <v/>
          </cell>
          <cell r="CQ89" t="b">
            <v>0</v>
          </cell>
          <cell r="CR89" t="b">
            <v>0</v>
          </cell>
          <cell r="CS89" t="str">
            <v/>
          </cell>
          <cell r="CT89" t="str">
            <v/>
          </cell>
          <cell r="CU89" t="str">
            <v/>
          </cell>
          <cell r="CV89" t="str">
            <v/>
          </cell>
          <cell r="CW89" t="str">
            <v/>
          </cell>
          <cell r="CX89" t="b">
            <v>0</v>
          </cell>
          <cell r="CY89" t="b">
            <v>0</v>
          </cell>
          <cell r="CZ89" t="b">
            <v>0</v>
          </cell>
          <cell r="DA89" t="b">
            <v>0</v>
          </cell>
          <cell r="DB89" t="str">
            <v/>
          </cell>
          <cell r="DC89" t="str">
            <v/>
          </cell>
          <cell r="DD89" t="str">
            <v/>
          </cell>
          <cell r="DE89" t="b">
            <v>0</v>
          </cell>
          <cell r="DF89" t="b">
            <v>0</v>
          </cell>
        </row>
        <row r="90">
          <cell r="A90" t="str">
            <v>4343</v>
          </cell>
          <cell r="B90" t="str">
            <v>RAASP Implementation – Options Review</v>
          </cell>
          <cell r="C90" t="str">
            <v>Z1 - Change completed</v>
          </cell>
          <cell r="D90">
            <v>43038</v>
          </cell>
          <cell r="E90" t="str">
            <v>CO-RCVD 30/10/2017
100 - Complete</v>
          </cell>
          <cell r="F90" t="str">
            <v/>
          </cell>
          <cell r="G90" t="b">
            <v>0</v>
          </cell>
          <cell r="H90" t="str">
            <v/>
          </cell>
          <cell r="I90">
            <v>42961</v>
          </cell>
          <cell r="L90" t="b">
            <v>0</v>
          </cell>
          <cell r="M90" t="str">
            <v/>
          </cell>
          <cell r="N90" t="str">
            <v/>
          </cell>
          <cell r="O90" t="str">
            <v/>
          </cell>
          <cell r="P90" t="str">
            <v>Emma Lyndon</v>
          </cell>
          <cell r="Q90" t="str">
            <v/>
          </cell>
          <cell r="R90" t="str">
            <v/>
          </cell>
          <cell r="S90" t="str">
            <v>Dene Williams</v>
          </cell>
          <cell r="T90" t="str">
            <v>CR (Internal)</v>
          </cell>
          <cell r="U90" t="str">
            <v>COMPLETE</v>
          </cell>
          <cell r="V90" t="b">
            <v>0</v>
          </cell>
          <cell r="X90" t="str">
            <v/>
          </cell>
          <cell r="AD90" t="str">
            <v/>
          </cell>
          <cell r="AF90" t="str">
            <v/>
          </cell>
          <cell r="AN90" t="str">
            <v/>
          </cell>
          <cell r="AR90" t="str">
            <v/>
          </cell>
          <cell r="AS90" t="str">
            <v/>
          </cell>
          <cell r="AZ90" t="str">
            <v/>
          </cell>
          <cell r="BB90" t="str">
            <v/>
          </cell>
          <cell r="BC90" t="str">
            <v/>
          </cell>
          <cell r="BE90" t="b">
            <v>0</v>
          </cell>
          <cell r="BM90" t="str">
            <v/>
          </cell>
          <cell r="BO90" t="str">
            <v>8/11/17 DC Update from JB  - delivered as per EL, rasp implementation options received.</v>
          </cell>
          <cell r="BQ90" t="str">
            <v/>
          </cell>
          <cell r="BS90" t="str">
            <v/>
          </cell>
          <cell r="BU90" t="str">
            <v/>
          </cell>
          <cell r="BW90" t="str">
            <v/>
          </cell>
          <cell r="BX90" t="str">
            <v/>
          </cell>
          <cell r="BY90" t="str">
            <v>0</v>
          </cell>
          <cell r="BZ90" t="str">
            <v>UKLP IADBI373</v>
          </cell>
          <cell r="CA90" t="str">
            <v>R &amp; N</v>
          </cell>
          <cell r="CB90" t="str">
            <v/>
          </cell>
          <cell r="CC90" t="str">
            <v>Project Delivery</v>
          </cell>
          <cell r="CD90" t="str">
            <v/>
          </cell>
          <cell r="CE90" t="str">
            <v/>
          </cell>
          <cell r="CF90" t="str">
            <v/>
          </cell>
          <cell r="CG90" t="b">
            <v>0</v>
          </cell>
          <cell r="CH90" t="str">
            <v/>
          </cell>
          <cell r="CJ90" t="b">
            <v>0</v>
          </cell>
          <cell r="CK90" t="b">
            <v>0</v>
          </cell>
          <cell r="CL90" t="b">
            <v>0</v>
          </cell>
          <cell r="CM90" t="str">
            <v/>
          </cell>
          <cell r="CO90" t="str">
            <v/>
          </cell>
          <cell r="CP90" t="str">
            <v/>
          </cell>
          <cell r="CQ90" t="b">
            <v>0</v>
          </cell>
          <cell r="CR90" t="b">
            <v>0</v>
          </cell>
          <cell r="CS90" t="str">
            <v/>
          </cell>
          <cell r="CT90" t="str">
            <v/>
          </cell>
          <cell r="CU90" t="str">
            <v/>
          </cell>
          <cell r="CV90" t="str">
            <v/>
          </cell>
          <cell r="CW90" t="str">
            <v/>
          </cell>
          <cell r="CX90" t="b">
            <v>0</v>
          </cell>
          <cell r="CY90" t="b">
            <v>0</v>
          </cell>
          <cell r="CZ90" t="b">
            <v>0</v>
          </cell>
          <cell r="DA90" t="b">
            <v>0</v>
          </cell>
          <cell r="DB90" t="str">
            <v/>
          </cell>
          <cell r="DC90" t="str">
            <v/>
          </cell>
          <cell r="DD90" t="str">
            <v/>
          </cell>
          <cell r="DE90" t="b">
            <v>0</v>
          </cell>
          <cell r="DF90" t="b">
            <v>0</v>
          </cell>
        </row>
        <row r="91">
          <cell r="A91" t="str">
            <v>4344</v>
          </cell>
          <cell r="B91" t="str">
            <v>Change in Source of NTP (Network Time Protocol) for Xoserve</v>
          </cell>
          <cell r="C91" t="str">
            <v>Z1 - Change completed</v>
          </cell>
          <cell r="D91">
            <v>43038</v>
          </cell>
          <cell r="E91" t="str">
            <v>CO-RCVD 30/10/2017
100 - Complete 08/11/17</v>
          </cell>
          <cell r="F91" t="str">
            <v/>
          </cell>
          <cell r="G91" t="b">
            <v>0</v>
          </cell>
          <cell r="H91" t="str">
            <v/>
          </cell>
          <cell r="I91">
            <v>42964</v>
          </cell>
          <cell r="L91" t="b">
            <v>0</v>
          </cell>
          <cell r="M91" t="str">
            <v/>
          </cell>
          <cell r="N91" t="str">
            <v/>
          </cell>
          <cell r="O91" t="str">
            <v/>
          </cell>
          <cell r="P91" t="str">
            <v>Jessica Harris</v>
          </cell>
          <cell r="Q91" t="str">
            <v/>
          </cell>
          <cell r="R91" t="str">
            <v/>
          </cell>
          <cell r="S91" t="str">
            <v>Jessica Harris</v>
          </cell>
          <cell r="T91" t="str">
            <v>CR (Internal)</v>
          </cell>
          <cell r="U91" t="str">
            <v>COMPLETE</v>
          </cell>
          <cell r="V91" t="b">
            <v>0</v>
          </cell>
          <cell r="X91" t="str">
            <v/>
          </cell>
          <cell r="AD91" t="str">
            <v/>
          </cell>
          <cell r="AF91" t="str">
            <v/>
          </cell>
          <cell r="AN91" t="str">
            <v/>
          </cell>
          <cell r="AR91" t="str">
            <v/>
          </cell>
          <cell r="AS91" t="str">
            <v/>
          </cell>
          <cell r="AZ91" t="str">
            <v/>
          </cell>
          <cell r="BB91" t="str">
            <v/>
          </cell>
          <cell r="BC91" t="str">
            <v/>
          </cell>
          <cell r="BE91" t="b">
            <v>0</v>
          </cell>
          <cell r="BM91" t="str">
            <v/>
          </cell>
          <cell r="BO91" t="str">
            <v>8/11/17 DC Update fron JB - DR has confirmed this has been delivered.
02/11/2017 DC JB has been in discussions about this change.  DR suggested that the change was being completed by the Gemini team.  JB has confirmed this with SB that theya re doiing the</v>
          </cell>
          <cell r="BQ91" t="str">
            <v/>
          </cell>
          <cell r="BS91" t="str">
            <v/>
          </cell>
          <cell r="BU91" t="str">
            <v/>
          </cell>
          <cell r="BW91" t="str">
            <v/>
          </cell>
          <cell r="BX91" t="str">
            <v/>
          </cell>
          <cell r="BY91" t="str">
            <v>0</v>
          </cell>
          <cell r="BZ91" t="str">
            <v>UKLP IADBI374</v>
          </cell>
          <cell r="CA91" t="str">
            <v>T &amp; SS</v>
          </cell>
          <cell r="CB91" t="str">
            <v/>
          </cell>
          <cell r="CC91" t="str">
            <v>Project Delivery</v>
          </cell>
          <cell r="CD91" t="str">
            <v/>
          </cell>
          <cell r="CE91" t="str">
            <v/>
          </cell>
          <cell r="CF91" t="str">
            <v/>
          </cell>
          <cell r="CG91" t="b">
            <v>0</v>
          </cell>
          <cell r="CH91" t="str">
            <v/>
          </cell>
          <cell r="CJ91" t="b">
            <v>0</v>
          </cell>
          <cell r="CK91" t="b">
            <v>0</v>
          </cell>
          <cell r="CL91" t="b">
            <v>0</v>
          </cell>
          <cell r="CM91" t="str">
            <v/>
          </cell>
          <cell r="CO91" t="str">
            <v/>
          </cell>
          <cell r="CP91" t="str">
            <v/>
          </cell>
          <cell r="CQ91" t="b">
            <v>0</v>
          </cell>
          <cell r="CR91" t="b">
            <v>0</v>
          </cell>
          <cell r="CS91" t="str">
            <v/>
          </cell>
          <cell r="CT91" t="str">
            <v/>
          </cell>
          <cell r="CU91" t="str">
            <v/>
          </cell>
          <cell r="CV91" t="str">
            <v/>
          </cell>
          <cell r="CW91" t="str">
            <v/>
          </cell>
          <cell r="CX91" t="b">
            <v>0</v>
          </cell>
          <cell r="CY91" t="b">
            <v>0</v>
          </cell>
          <cell r="CZ91" t="b">
            <v>0</v>
          </cell>
          <cell r="DA91" t="b">
            <v>0</v>
          </cell>
          <cell r="DB91" t="str">
            <v/>
          </cell>
          <cell r="DC91" t="str">
            <v/>
          </cell>
          <cell r="DD91" t="str">
            <v/>
          </cell>
          <cell r="DE91" t="b">
            <v>0</v>
          </cell>
          <cell r="DF91" t="b">
            <v>0</v>
          </cell>
        </row>
        <row r="92">
          <cell r="A92" t="str">
            <v>4345</v>
          </cell>
          <cell r="B92" t="str">
            <v>File format changes to the CGI file</v>
          </cell>
          <cell r="C92" t="str">
            <v>Z2 - Change cancelled</v>
          </cell>
          <cell r="D92">
            <v>43167</v>
          </cell>
          <cell r="E92" t="str">
            <v>CO-RCVD 30/10/2017
Moved from CO-RCVD to 2.1 Start Up Approach 08/11/2017
97. Xoserve require ChMC sponsorship
99. Change Cancelled</v>
          </cell>
          <cell r="F92" t="str">
            <v/>
          </cell>
          <cell r="G92" t="b">
            <v>0</v>
          </cell>
          <cell r="H92" t="str">
            <v/>
          </cell>
          <cell r="I92">
            <v>42990</v>
          </cell>
          <cell r="K92">
            <v>43100</v>
          </cell>
          <cell r="L92" t="b">
            <v>0</v>
          </cell>
          <cell r="M92" t="str">
            <v/>
          </cell>
          <cell r="N92" t="str">
            <v/>
          </cell>
          <cell r="O92" t="str">
            <v/>
          </cell>
          <cell r="P92" t="str">
            <v>Emma Lyndon</v>
          </cell>
          <cell r="Q92" t="str">
            <v/>
          </cell>
          <cell r="R92" t="str">
            <v/>
          </cell>
          <cell r="S92" t="str">
            <v>Padmini Duvvuri</v>
          </cell>
          <cell r="T92" t="str">
            <v>CR (Internal)</v>
          </cell>
          <cell r="U92" t="str">
            <v>CLOSED</v>
          </cell>
          <cell r="V92" t="b">
            <v>0</v>
          </cell>
          <cell r="W92">
            <v>43167</v>
          </cell>
          <cell r="X92" t="str">
            <v/>
          </cell>
          <cell r="AD92" t="str">
            <v/>
          </cell>
          <cell r="AF92" t="str">
            <v/>
          </cell>
          <cell r="AN92" t="str">
            <v/>
          </cell>
          <cell r="AR92" t="str">
            <v/>
          </cell>
          <cell r="AS92" t="str">
            <v/>
          </cell>
          <cell r="AZ92" t="str">
            <v/>
          </cell>
          <cell r="BB92" t="str">
            <v/>
          </cell>
          <cell r="BC92" t="str">
            <v/>
          </cell>
          <cell r="BE92" t="b">
            <v>0</v>
          </cell>
          <cell r="BM92" t="str">
            <v/>
          </cell>
          <cell r="BO92" t="str">
            <v>08/03/2018 DC The change was approved for closure at yesterday ChMc meeting.
19/12/2017 AC- Padmini Duvvuri is the senior project manager and Tom Lineham is the Project Manager 
01/12/17 DC Update from JB - this change requires ChMC Sponsorship, will go t</v>
          </cell>
          <cell r="BQ92" t="str">
            <v/>
          </cell>
          <cell r="BS92" t="str">
            <v/>
          </cell>
          <cell r="BU92" t="str">
            <v/>
          </cell>
          <cell r="BW92" t="str">
            <v/>
          </cell>
          <cell r="BX92" t="str">
            <v/>
          </cell>
          <cell r="BY92" t="str">
            <v/>
          </cell>
          <cell r="BZ92" t="str">
            <v>UKLP IADBI379</v>
          </cell>
          <cell r="CA92" t="str">
            <v>R &amp; N</v>
          </cell>
          <cell r="CB92" t="str">
            <v/>
          </cell>
          <cell r="CC92" t="str">
            <v>Project Delivery</v>
          </cell>
          <cell r="CD92" t="str">
            <v>AMT</v>
          </cell>
          <cell r="CE92" t="str">
            <v>Other</v>
          </cell>
          <cell r="CF92" t="str">
            <v>31-100days</v>
          </cell>
          <cell r="CG92" t="b">
            <v>0</v>
          </cell>
          <cell r="CH92" t="str">
            <v/>
          </cell>
          <cell r="CJ92" t="b">
            <v>0</v>
          </cell>
          <cell r="CK92" t="b">
            <v>0</v>
          </cell>
          <cell r="CL92" t="b">
            <v>0</v>
          </cell>
          <cell r="CM92" t="str">
            <v/>
          </cell>
          <cell r="CO92" t="str">
            <v/>
          </cell>
          <cell r="CP92" t="str">
            <v/>
          </cell>
          <cell r="CQ92" t="b">
            <v>0</v>
          </cell>
          <cell r="CR92" t="b">
            <v>0</v>
          </cell>
          <cell r="CS92" t="str">
            <v/>
          </cell>
          <cell r="CT92" t="str">
            <v/>
          </cell>
          <cell r="CU92" t="str">
            <v/>
          </cell>
          <cell r="CV92" t="str">
            <v/>
          </cell>
          <cell r="CW92" t="str">
            <v/>
          </cell>
          <cell r="CX92" t="b">
            <v>0</v>
          </cell>
          <cell r="CY92" t="b">
            <v>0</v>
          </cell>
          <cell r="CZ92" t="b">
            <v>0</v>
          </cell>
          <cell r="DA92" t="b">
            <v>0</v>
          </cell>
          <cell r="DB92" t="str">
            <v/>
          </cell>
          <cell r="DC92" t="str">
            <v/>
          </cell>
          <cell r="DD92" t="str">
            <v/>
          </cell>
          <cell r="DE92" t="b">
            <v>0</v>
          </cell>
          <cell r="DF92" t="b">
            <v>0</v>
          </cell>
        </row>
        <row r="93">
          <cell r="A93" t="str">
            <v>4362</v>
          </cell>
          <cell r="B93" t="str">
            <v>PGL defect carry over for UKLink Rls1.0</v>
          </cell>
          <cell r="C93" t="str">
            <v>Z1 - Change completed</v>
          </cell>
          <cell r="D93">
            <v>43047</v>
          </cell>
          <cell r="E93" t="str">
            <v>CO-RCVD 30/10/2017
PD- PROD 08/11/2017
Moved from PD-PROD to 11. Change in Delivery 08/11/2017
100. Change Completed - 16/11/17 JB</v>
          </cell>
          <cell r="F93" t="str">
            <v/>
          </cell>
          <cell r="G93" t="b">
            <v>0</v>
          </cell>
          <cell r="H93" t="str">
            <v/>
          </cell>
          <cell r="I93">
            <v>42985</v>
          </cell>
          <cell r="L93" t="b">
            <v>0</v>
          </cell>
          <cell r="M93" t="str">
            <v/>
          </cell>
          <cell r="N93" t="str">
            <v/>
          </cell>
          <cell r="O93" t="str">
            <v/>
          </cell>
          <cell r="P93" t="str">
            <v>Debbie Turner</v>
          </cell>
          <cell r="Q93" t="str">
            <v/>
          </cell>
          <cell r="R93" t="str">
            <v/>
          </cell>
          <cell r="S93" t="str">
            <v>Dene Williams</v>
          </cell>
          <cell r="T93" t="str">
            <v>CR (Internal)</v>
          </cell>
          <cell r="U93" t="str">
            <v>CLOSED</v>
          </cell>
          <cell r="V93" t="b">
            <v>0</v>
          </cell>
          <cell r="X93" t="str">
            <v/>
          </cell>
          <cell r="AD93" t="str">
            <v/>
          </cell>
          <cell r="AF93" t="str">
            <v/>
          </cell>
          <cell r="AN93" t="str">
            <v/>
          </cell>
          <cell r="AR93" t="str">
            <v/>
          </cell>
          <cell r="AS93" t="str">
            <v/>
          </cell>
          <cell r="AZ93" t="str">
            <v/>
          </cell>
          <cell r="BB93" t="str">
            <v/>
          </cell>
          <cell r="BC93" t="str">
            <v/>
          </cell>
          <cell r="BE93" t="b">
            <v>0</v>
          </cell>
          <cell r="BM93" t="str">
            <v/>
          </cell>
          <cell r="BO93" t="str">
            <v>06/03/18 Julie B - Change delivered under release 1 - Release 1 still in closedown
16/11/17  - change requested included in the finla 1.5m settlement between XOSERVE and WIPRO. Remaining 3 defects as of today to be tracked by IS Ops production defect rel</v>
          </cell>
          <cell r="BQ93" t="str">
            <v/>
          </cell>
          <cell r="BS93" t="str">
            <v/>
          </cell>
          <cell r="BU93" t="str">
            <v/>
          </cell>
          <cell r="BW93" t="str">
            <v/>
          </cell>
          <cell r="BX93" t="str">
            <v/>
          </cell>
          <cell r="BY93" t="str">
            <v>1</v>
          </cell>
          <cell r="BZ93" t="str">
            <v>UKLP IADBI378</v>
          </cell>
          <cell r="CA93" t="str">
            <v>R &amp; N</v>
          </cell>
          <cell r="CB93" t="str">
            <v/>
          </cell>
          <cell r="CC93" t="str">
            <v>Project Delivery</v>
          </cell>
          <cell r="CD93" t="str">
            <v/>
          </cell>
          <cell r="CE93" t="str">
            <v/>
          </cell>
          <cell r="CF93" t="str">
            <v/>
          </cell>
          <cell r="CG93" t="b">
            <v>0</v>
          </cell>
          <cell r="CH93" t="str">
            <v/>
          </cell>
          <cell r="CJ93" t="b">
            <v>0</v>
          </cell>
          <cell r="CK93" t="b">
            <v>0</v>
          </cell>
          <cell r="CL93" t="b">
            <v>0</v>
          </cell>
          <cell r="CM93" t="str">
            <v/>
          </cell>
          <cell r="CO93" t="str">
            <v/>
          </cell>
          <cell r="CP93" t="str">
            <v/>
          </cell>
          <cell r="CQ93" t="b">
            <v>0</v>
          </cell>
          <cell r="CR93" t="b">
            <v>0</v>
          </cell>
          <cell r="CS93" t="str">
            <v/>
          </cell>
          <cell r="CT93" t="str">
            <v/>
          </cell>
          <cell r="CU93" t="str">
            <v/>
          </cell>
          <cell r="CV93" t="str">
            <v/>
          </cell>
          <cell r="CW93" t="str">
            <v/>
          </cell>
          <cell r="CX93" t="b">
            <v>0</v>
          </cell>
          <cell r="CY93" t="b">
            <v>0</v>
          </cell>
          <cell r="CZ93" t="b">
            <v>0</v>
          </cell>
          <cell r="DA93" t="b">
            <v>0</v>
          </cell>
          <cell r="DB93" t="str">
            <v/>
          </cell>
          <cell r="DC93" t="str">
            <v/>
          </cell>
          <cell r="DD93" t="str">
            <v/>
          </cell>
          <cell r="DE93" t="b">
            <v>0</v>
          </cell>
          <cell r="DF93" t="b">
            <v>0</v>
          </cell>
        </row>
        <row r="94">
          <cell r="A94" t="str">
            <v>4370</v>
          </cell>
          <cell r="B94" t="str">
            <v>Mod 431 – inclusion of iGT sites and shared / interconnect sites</v>
          </cell>
          <cell r="C94" t="str">
            <v>Z2 - Change cancelled</v>
          </cell>
          <cell r="D94">
            <v>43067</v>
          </cell>
          <cell r="E94" t="str">
            <v>CO-RCVD - 18/09/17
PD-IMPD -  03/11/17
PD-IMPD changed to  12. CCR/Internal Documents in Progress 08/11/17
99. Change Cancelled</v>
          </cell>
          <cell r="F94" t="str">
            <v/>
          </cell>
          <cell r="G94" t="b">
            <v>0</v>
          </cell>
          <cell r="H94" t="str">
            <v/>
          </cell>
          <cell r="I94">
            <v>42996</v>
          </cell>
          <cell r="K94">
            <v>43221</v>
          </cell>
          <cell r="L94" t="b">
            <v>0</v>
          </cell>
          <cell r="M94" t="str">
            <v/>
          </cell>
          <cell r="N94" t="str">
            <v/>
          </cell>
          <cell r="O94" t="str">
            <v/>
          </cell>
          <cell r="P94" t="str">
            <v>Tahera Choudhury</v>
          </cell>
          <cell r="Q94" t="str">
            <v>ICAF 20/09/17</v>
          </cell>
          <cell r="R94" t="str">
            <v/>
          </cell>
          <cell r="S94" t="str">
            <v>Dene Williams</v>
          </cell>
          <cell r="T94" t="str">
            <v>CR (Internal)</v>
          </cell>
          <cell r="U94" t="str">
            <v>CLOSED</v>
          </cell>
          <cell r="V94" t="b">
            <v>0</v>
          </cell>
          <cell r="W94">
            <v>43067</v>
          </cell>
          <cell r="X94" t="str">
            <v/>
          </cell>
          <cell r="AD94" t="str">
            <v/>
          </cell>
          <cell r="AF94" t="str">
            <v/>
          </cell>
          <cell r="AN94" t="str">
            <v/>
          </cell>
          <cell r="AR94" t="str">
            <v/>
          </cell>
          <cell r="AS94" t="str">
            <v/>
          </cell>
          <cell r="AZ94" t="str">
            <v/>
          </cell>
          <cell r="BB94" t="str">
            <v/>
          </cell>
          <cell r="BC94" t="str">
            <v/>
          </cell>
          <cell r="BE94" t="b">
            <v>0</v>
          </cell>
          <cell r="BH94">
            <v>36558</v>
          </cell>
          <cell r="BM94" t="str">
            <v/>
          </cell>
          <cell r="BO94" t="str">
            <v xml:space="preserve">28/11/2017 DC Defect number 647, Alex confirmed with Sarah Hadley that this defect has gone in.  Change can be closed.
03/11/2017 DC Update from JB, Production deployment planned for 3/11/2017.
2/10/2017 DC Rejected at Flash, this has gone in as a Defect </v>
          </cell>
          <cell r="BQ94" t="str">
            <v/>
          </cell>
          <cell r="BS94" t="str">
            <v/>
          </cell>
          <cell r="BU94" t="str">
            <v/>
          </cell>
          <cell r="BW94" t="str">
            <v/>
          </cell>
          <cell r="BX94" t="str">
            <v/>
          </cell>
          <cell r="BY94" t="str">
            <v>99</v>
          </cell>
          <cell r="BZ94" t="str">
            <v>UKLP IADBI381</v>
          </cell>
          <cell r="CA94" t="str">
            <v>R &amp; N</v>
          </cell>
          <cell r="CB94" t="str">
            <v/>
          </cell>
          <cell r="CC94" t="str">
            <v>Project Delivery</v>
          </cell>
          <cell r="CD94" t="str">
            <v>BW</v>
          </cell>
          <cell r="CE94" t="str">
            <v>SPA</v>
          </cell>
          <cell r="CF94" t="str">
            <v>31-100days</v>
          </cell>
          <cell r="CG94" t="b">
            <v>0</v>
          </cell>
          <cell r="CH94" t="str">
            <v/>
          </cell>
          <cell r="CJ94" t="b">
            <v>0</v>
          </cell>
          <cell r="CK94" t="b">
            <v>0</v>
          </cell>
          <cell r="CL94" t="b">
            <v>0</v>
          </cell>
          <cell r="CM94" t="str">
            <v/>
          </cell>
          <cell r="CO94" t="str">
            <v/>
          </cell>
          <cell r="CP94" t="str">
            <v/>
          </cell>
          <cell r="CQ94" t="b">
            <v>0</v>
          </cell>
          <cell r="CR94" t="b">
            <v>0</v>
          </cell>
          <cell r="CS94" t="str">
            <v>Customer</v>
          </cell>
          <cell r="CT94" t="str">
            <v/>
          </cell>
          <cell r="CU94" t="str">
            <v/>
          </cell>
          <cell r="CV94" t="str">
            <v/>
          </cell>
          <cell r="CW94" t="str">
            <v/>
          </cell>
          <cell r="CX94" t="b">
            <v>0</v>
          </cell>
          <cell r="CY94" t="b">
            <v>0</v>
          </cell>
          <cell r="CZ94" t="b">
            <v>0</v>
          </cell>
          <cell r="DA94" t="b">
            <v>0</v>
          </cell>
          <cell r="DB94" t="str">
            <v/>
          </cell>
          <cell r="DC94" t="str">
            <v/>
          </cell>
          <cell r="DD94" t="str">
            <v/>
          </cell>
          <cell r="DE94" t="b">
            <v>0</v>
          </cell>
          <cell r="DF94" t="b">
            <v>0</v>
          </cell>
        </row>
        <row r="95">
          <cell r="A95" t="str">
            <v>2831.3</v>
          </cell>
          <cell r="B95" t="str">
            <v>COR2831.3 - Acting as a Smart Metering Nominated Agent on behalf of a GTs</v>
          </cell>
          <cell r="C95" t="str">
            <v>Z2 - Change cancelled</v>
          </cell>
          <cell r="D95">
            <v>41605</v>
          </cell>
          <cell r="E95" t="str">
            <v>CO-RCVD 27/11/2013
Moved from PD-HOLD to 2.1 - Start-Up Approach In Progress 08/11/17 12. Closedown Documents in progress
99. Change Cancelled</v>
          </cell>
          <cell r="F95" t="str">
            <v>The estimate is required to determine the viability of Xoserve acting as a Network Appointed Agent on behalf of the GT for both critical and non-critical messages.</v>
          </cell>
          <cell r="G95" t="b">
            <v>0</v>
          </cell>
          <cell r="H95" t="str">
            <v/>
          </cell>
          <cell r="I95">
            <v>41563</v>
          </cell>
          <cell r="K95">
            <v>36558</v>
          </cell>
          <cell r="L95" t="b">
            <v>0</v>
          </cell>
          <cell r="M95" t="str">
            <v>ALL</v>
          </cell>
          <cell r="N95" t="str">
            <v/>
          </cell>
          <cell r="O95" t="str">
            <v>Joel Martin</v>
          </cell>
          <cell r="P95" t="str">
            <v>Joanna Ferguson</v>
          </cell>
          <cell r="Q95" t="str">
            <v>CMSG Meeting 09/10/13 &amp; asigned to LCh per email dated 16/10/13.</v>
          </cell>
          <cell r="R95" t="str">
            <v>Steve Nunnington</v>
          </cell>
          <cell r="S95" t="str">
            <v>Helen Pardoe</v>
          </cell>
          <cell r="T95" t="str">
            <v>CP</v>
          </cell>
          <cell r="U95" t="str">
            <v>CLOSED</v>
          </cell>
          <cell r="V95" t="b">
            <v>1</v>
          </cell>
          <cell r="W95">
            <v>43066</v>
          </cell>
          <cell r="X95" t="str">
            <v>TBC</v>
          </cell>
          <cell r="AD95" t="str">
            <v/>
          </cell>
          <cell r="AF95" t="str">
            <v/>
          </cell>
          <cell r="AN95" t="str">
            <v/>
          </cell>
          <cell r="AR95" t="str">
            <v/>
          </cell>
          <cell r="AS95" t="str">
            <v/>
          </cell>
          <cell r="AZ95" t="str">
            <v/>
          </cell>
          <cell r="BB95" t="str">
            <v/>
          </cell>
          <cell r="BC95" t="str">
            <v/>
          </cell>
          <cell r="BE95" t="b">
            <v>0</v>
          </cell>
          <cell r="BF95">
            <v>42</v>
          </cell>
          <cell r="BH95">
            <v>36558</v>
          </cell>
          <cell r="BM95" t="str">
            <v/>
          </cell>
          <cell r="BO95" t="str">
            <v>27/12/17 DC email from Amjad with confirmation from John Follows that this change can be cancelled.
15/11/2017 DC RP discussed with MR today that this change is complete but awaiting Closedown docs.
06/09/17 DC planning meeting update - still no change.
1</v>
          </cell>
          <cell r="BQ95" t="str">
            <v/>
          </cell>
          <cell r="BS95" t="str">
            <v/>
          </cell>
          <cell r="BU95" t="str">
            <v/>
          </cell>
          <cell r="BW95" t="str">
            <v/>
          </cell>
          <cell r="BX95" t="str">
            <v/>
          </cell>
          <cell r="BY95" t="str">
            <v/>
          </cell>
          <cell r="BZ95" t="str">
            <v/>
          </cell>
          <cell r="CA95" t="str">
            <v>T &amp; SS</v>
          </cell>
          <cell r="CB95" t="str">
            <v/>
          </cell>
          <cell r="CC95" t="str">
            <v>Project Delivery</v>
          </cell>
          <cell r="CD95" t="str">
            <v>Other</v>
          </cell>
          <cell r="CE95" t="str">
            <v>Other</v>
          </cell>
          <cell r="CF95" t="str">
            <v>31-100days</v>
          </cell>
          <cell r="CG95" t="b">
            <v>0</v>
          </cell>
          <cell r="CH95" t="str">
            <v/>
          </cell>
          <cell r="CJ95" t="b">
            <v>0</v>
          </cell>
          <cell r="CK95" t="b">
            <v>0</v>
          </cell>
          <cell r="CL95" t="b">
            <v>0</v>
          </cell>
          <cell r="CM95" t="str">
            <v/>
          </cell>
          <cell r="CO95" t="str">
            <v/>
          </cell>
          <cell r="CP95" t="str">
            <v/>
          </cell>
          <cell r="CQ95" t="b">
            <v>0</v>
          </cell>
          <cell r="CR95" t="b">
            <v>0</v>
          </cell>
          <cell r="CS95" t="str">
            <v/>
          </cell>
          <cell r="CT95" t="str">
            <v/>
          </cell>
          <cell r="CU95" t="str">
            <v/>
          </cell>
          <cell r="CV95" t="str">
            <v/>
          </cell>
          <cell r="CW95" t="str">
            <v/>
          </cell>
          <cell r="CX95" t="b">
            <v>0</v>
          </cell>
          <cell r="CY95" t="b">
            <v>0</v>
          </cell>
          <cell r="CZ95" t="b">
            <v>0</v>
          </cell>
          <cell r="DA95" t="b">
            <v>0</v>
          </cell>
          <cell r="DB95" t="str">
            <v/>
          </cell>
          <cell r="DC95" t="str">
            <v/>
          </cell>
          <cell r="DD95" t="str">
            <v/>
          </cell>
          <cell r="DE95" t="b">
            <v>0</v>
          </cell>
          <cell r="DF95" t="b">
            <v>0</v>
          </cell>
        </row>
        <row r="96">
          <cell r="A96" t="str">
            <v>COR2879</v>
          </cell>
          <cell r="B96" t="str">
            <v>SPAA Market Domain Data Process</v>
          </cell>
          <cell r="C96" t="str">
            <v>Z2 - Change cancelled</v>
          </cell>
          <cell r="D96">
            <v>42836</v>
          </cell>
          <cell r="E96" t="str">
            <v>CO-RCVD 17/12/2012
EQ-PROD 24/12/2012
EQ-SENT 16/01/2013
BE-RCVD 17/01/2013
BE-PROD 17/01/2013
BE-PROD 31/01/2013
BE-SENT 08/03/2013
CA-RCVD 08/03/2013
SN-PNDG 08/03/2013
SN-PROD 08/03/2013
PD-CLSD 11/04/2017</v>
          </cell>
          <cell r="F96" t="str">
            <v>High Priority : Ensures Transporter compliance with Schedule 18 of SPAA agreement.</v>
          </cell>
          <cell r="G96" t="b">
            <v>0</v>
          </cell>
          <cell r="H96" t="str">
            <v/>
          </cell>
          <cell r="I96">
            <v>41260</v>
          </cell>
          <cell r="J96">
            <v>41276</v>
          </cell>
          <cell r="L96" t="b">
            <v>0</v>
          </cell>
          <cell r="M96" t="str">
            <v>ADN</v>
          </cell>
          <cell r="N96" t="str">
            <v/>
          </cell>
          <cell r="O96" t="str">
            <v>Joel Martin</v>
          </cell>
          <cell r="P96" t="str">
            <v>Joel Martin</v>
          </cell>
          <cell r="Q96" t="str">
            <v/>
          </cell>
          <cell r="R96" t="str">
            <v/>
          </cell>
          <cell r="S96" t="str">
            <v>Dave Addison</v>
          </cell>
          <cell r="T96" t="str">
            <v>CO</v>
          </cell>
          <cell r="U96" t="str">
            <v>CLOSED</v>
          </cell>
          <cell r="V96" t="b">
            <v>1</v>
          </cell>
          <cell r="X96" t="str">
            <v/>
          </cell>
          <cell r="Y96">
            <v>41267</v>
          </cell>
          <cell r="Z96">
            <v>41290</v>
          </cell>
          <cell r="AB96">
            <v>41290</v>
          </cell>
          <cell r="AC96">
            <v>0</v>
          </cell>
          <cell r="AD96" t="str">
            <v>6 weeks</v>
          </cell>
          <cell r="AE96">
            <v>41471</v>
          </cell>
          <cell r="AF96" t="str">
            <v>SENT</v>
          </cell>
          <cell r="AG96">
            <v>41290</v>
          </cell>
          <cell r="AH96">
            <v>41291</v>
          </cell>
          <cell r="AI96">
            <v>41305</v>
          </cell>
          <cell r="AJ96">
            <v>41305</v>
          </cell>
          <cell r="AK96">
            <v>41334</v>
          </cell>
          <cell r="AM96">
            <v>41341</v>
          </cell>
          <cell r="AN96" t="str">
            <v>Pre Sanction Meeting 05/03/2013</v>
          </cell>
          <cell r="AO96">
            <v>41430</v>
          </cell>
          <cell r="AR96" t="str">
            <v/>
          </cell>
          <cell r="AS96" t="str">
            <v>SENT</v>
          </cell>
          <cell r="AT96">
            <v>41341</v>
          </cell>
          <cell r="AU96">
            <v>41341</v>
          </cell>
          <cell r="AV96">
            <v>41355</v>
          </cell>
          <cell r="AZ96" t="str">
            <v/>
          </cell>
          <cell r="BB96" t="str">
            <v/>
          </cell>
          <cell r="BC96" t="str">
            <v/>
          </cell>
          <cell r="BE96" t="b">
            <v>0</v>
          </cell>
          <cell r="BF96">
            <v>3</v>
          </cell>
          <cell r="BM96" t="str">
            <v/>
          </cell>
          <cell r="BO96" t="str">
            <v>11/04/17 DC This has been on the MA report for many years, it is a zero cost and the work has been done. I hve closed it as no one is taking responsibility for it and it is far to old now to chase up.
19/08/15 CM - Email sent to  Dave Addison for an updat</v>
          </cell>
          <cell r="BQ96" t="str">
            <v/>
          </cell>
          <cell r="BS96" t="str">
            <v/>
          </cell>
          <cell r="BU96" t="str">
            <v/>
          </cell>
          <cell r="BW96" t="str">
            <v/>
          </cell>
          <cell r="BX96" t="str">
            <v/>
          </cell>
          <cell r="BY96" t="str">
            <v/>
          </cell>
          <cell r="BZ96" t="str">
            <v/>
          </cell>
          <cell r="CA96" t="str">
            <v/>
          </cell>
          <cell r="CB96" t="str">
            <v/>
          </cell>
          <cell r="CC96" t="str">
            <v/>
          </cell>
          <cell r="CD96" t="str">
            <v/>
          </cell>
          <cell r="CE96" t="str">
            <v/>
          </cell>
          <cell r="CF96" t="str">
            <v/>
          </cell>
          <cell r="CG96" t="b">
            <v>0</v>
          </cell>
          <cell r="CH96" t="str">
            <v/>
          </cell>
          <cell r="CJ96" t="b">
            <v>0</v>
          </cell>
          <cell r="CK96" t="b">
            <v>0</v>
          </cell>
          <cell r="CL96" t="b">
            <v>0</v>
          </cell>
          <cell r="CM96" t="str">
            <v/>
          </cell>
          <cell r="CO96" t="str">
            <v/>
          </cell>
          <cell r="CP96" t="str">
            <v/>
          </cell>
          <cell r="CQ96" t="b">
            <v>0</v>
          </cell>
          <cell r="CR96" t="b">
            <v>0</v>
          </cell>
          <cell r="CS96" t="str">
            <v/>
          </cell>
          <cell r="CT96" t="str">
            <v/>
          </cell>
          <cell r="CU96" t="str">
            <v/>
          </cell>
          <cell r="CV96" t="str">
            <v/>
          </cell>
          <cell r="CW96" t="str">
            <v/>
          </cell>
          <cell r="CX96" t="b">
            <v>0</v>
          </cell>
          <cell r="CY96" t="b">
            <v>0</v>
          </cell>
          <cell r="CZ96" t="b">
            <v>0</v>
          </cell>
          <cell r="DA96" t="b">
            <v>0</v>
          </cell>
          <cell r="DB96" t="str">
            <v/>
          </cell>
          <cell r="DC96" t="str">
            <v/>
          </cell>
          <cell r="DD96" t="str">
            <v/>
          </cell>
          <cell r="DE96" t="b">
            <v>0</v>
          </cell>
          <cell r="DF96" t="b">
            <v>0</v>
          </cell>
        </row>
        <row r="97">
          <cell r="A97" t="str">
            <v>COR3997</v>
          </cell>
          <cell r="B97" t="str">
            <v>Security requirement and invoice payment cycle for the Trading System Clearer - (UNC Modification 0568)</v>
          </cell>
          <cell r="C97" t="str">
            <v>Z1 - Change completed</v>
          </cell>
          <cell r="D97">
            <v>42627</v>
          </cell>
          <cell r="E97" t="str">
            <v>CO-RCVD - 18/03/16
EQ-SENT - 05/04/16
BE-PNDG 06/04/2016
BE-PROD 06/04/16
BE-SENT 25/05/2016
CA-RCVD 30/06/2016
SN-PNDG 30/06/2016
SN-SENT 14/07/2016
PD-PROD 14/07/2016
PD-SENT 24/08/2016
PD-CLSD 14/09/16</v>
          </cell>
          <cell r="F97" t="str">
            <v>The Market Operator continues to provide the MOS &amp; MOT files on a daily basis, which includes the net Trade Sell (TSS) position and Trade Buy (TTB) daily position. Both credit and debits are then settled the following day (offline) by either the Market Op</v>
          </cell>
          <cell r="G97" t="b">
            <v>0</v>
          </cell>
          <cell r="H97" t="str">
            <v>XRN4026</v>
          </cell>
          <cell r="I97">
            <v>42447</v>
          </cell>
          <cell r="J97">
            <v>42468</v>
          </cell>
          <cell r="L97" t="b">
            <v>0</v>
          </cell>
          <cell r="M97" t="str">
            <v>NNW</v>
          </cell>
          <cell r="N97" t="str">
            <v>NGT</v>
          </cell>
          <cell r="O97" t="str">
            <v>Beverley Viney</v>
          </cell>
          <cell r="P97" t="str">
            <v>Beverely Viney</v>
          </cell>
          <cell r="Q97" t="str">
            <v>ICAF - 23/03/2016
Pre-sanction 24/05/2016</v>
          </cell>
          <cell r="R97" t="str">
            <v>Mark Cockayne</v>
          </cell>
          <cell r="S97" t="str">
            <v>Darran Dredge</v>
          </cell>
          <cell r="T97" t="str">
            <v>CO</v>
          </cell>
          <cell r="U97" t="str">
            <v>COMPLETE</v>
          </cell>
          <cell r="V97" t="b">
            <v>0</v>
          </cell>
          <cell r="X97" t="str">
            <v>Charlie Haley</v>
          </cell>
          <cell r="Y97">
            <v>42452</v>
          </cell>
          <cell r="Z97">
            <v>42465</v>
          </cell>
          <cell r="AA97">
            <v>42465</v>
          </cell>
          <cell r="AB97">
            <v>42465</v>
          </cell>
          <cell r="AC97">
            <v>0</v>
          </cell>
          <cell r="AD97" t="str">
            <v>2 months</v>
          </cell>
          <cell r="AE97">
            <v>42526</v>
          </cell>
          <cell r="AF97" t="str">
            <v>SENT</v>
          </cell>
          <cell r="AG97">
            <v>42465</v>
          </cell>
          <cell r="AH97">
            <v>42466</v>
          </cell>
          <cell r="AI97">
            <v>42480</v>
          </cell>
          <cell r="AJ97">
            <v>42480</v>
          </cell>
          <cell r="AK97">
            <v>42515</v>
          </cell>
          <cell r="AM97">
            <v>42515</v>
          </cell>
          <cell r="AN97" t="str">
            <v>Pre-Sanction 24.05.16</v>
          </cell>
          <cell r="AO97">
            <v>42607</v>
          </cell>
          <cell r="AP97">
            <v>7809</v>
          </cell>
          <cell r="AR97" t="str">
            <v/>
          </cell>
          <cell r="AS97" t="str">
            <v>SENT</v>
          </cell>
          <cell r="AT97">
            <v>42515</v>
          </cell>
          <cell r="AU97">
            <v>42551</v>
          </cell>
          <cell r="AX97">
            <v>42565</v>
          </cell>
          <cell r="AY97">
            <v>42565</v>
          </cell>
          <cell r="AZ97" t="str">
            <v>Charlie Haley</v>
          </cell>
          <cell r="BA97">
            <v>42565</v>
          </cell>
          <cell r="BB97" t="str">
            <v/>
          </cell>
          <cell r="BC97" t="str">
            <v>PROD</v>
          </cell>
          <cell r="BD97">
            <v>42565</v>
          </cell>
          <cell r="BE97" t="b">
            <v>0</v>
          </cell>
          <cell r="BF97">
            <v>5</v>
          </cell>
          <cell r="BH97">
            <v>42576</v>
          </cell>
          <cell r="BI97">
            <v>42579</v>
          </cell>
          <cell r="BJ97">
            <v>42608</v>
          </cell>
          <cell r="BK97">
            <v>42606</v>
          </cell>
          <cell r="BL97">
            <v>42635</v>
          </cell>
          <cell r="BM97" t="str">
            <v>CLSD</v>
          </cell>
          <cell r="BN97">
            <v>42606</v>
          </cell>
          <cell r="BO97" t="str">
            <v>14/09/16: CM The ECF has been recieved from Finance and CM will close the project down, 
24/08/16 : CM The CCN has been approved and sent back from beverly Viney approved. CM has chased charlie haley for final documents before I can close this down.
24//0</v>
          </cell>
          <cell r="BQ97" t="str">
            <v/>
          </cell>
          <cell r="BS97" t="str">
            <v/>
          </cell>
          <cell r="BU97" t="str">
            <v/>
          </cell>
          <cell r="BW97" t="str">
            <v/>
          </cell>
          <cell r="BX97" t="str">
            <v>Low</v>
          </cell>
          <cell r="BY97" t="str">
            <v/>
          </cell>
          <cell r="BZ97" t="str">
            <v/>
          </cell>
          <cell r="CA97" t="str">
            <v/>
          </cell>
          <cell r="CB97" t="str">
            <v/>
          </cell>
          <cell r="CC97" t="str">
            <v/>
          </cell>
          <cell r="CD97" t="str">
            <v/>
          </cell>
          <cell r="CE97" t="str">
            <v/>
          </cell>
          <cell r="CF97" t="str">
            <v/>
          </cell>
          <cell r="CG97" t="b">
            <v>0</v>
          </cell>
          <cell r="CH97" t="str">
            <v/>
          </cell>
          <cell r="CJ97" t="b">
            <v>0</v>
          </cell>
          <cell r="CK97" t="b">
            <v>0</v>
          </cell>
          <cell r="CL97" t="b">
            <v>0</v>
          </cell>
          <cell r="CM97" t="str">
            <v/>
          </cell>
          <cell r="CO97" t="str">
            <v/>
          </cell>
          <cell r="CP97" t="str">
            <v/>
          </cell>
          <cell r="CQ97" t="b">
            <v>0</v>
          </cell>
          <cell r="CR97" t="b">
            <v>0</v>
          </cell>
          <cell r="CS97" t="str">
            <v/>
          </cell>
          <cell r="CT97" t="str">
            <v/>
          </cell>
          <cell r="CU97" t="str">
            <v/>
          </cell>
          <cell r="CV97" t="str">
            <v/>
          </cell>
          <cell r="CW97" t="str">
            <v/>
          </cell>
          <cell r="CX97" t="b">
            <v>0</v>
          </cell>
          <cell r="CY97" t="b">
            <v>0</v>
          </cell>
          <cell r="CZ97" t="b">
            <v>0</v>
          </cell>
          <cell r="DA97" t="b">
            <v>0</v>
          </cell>
          <cell r="DB97" t="str">
            <v/>
          </cell>
          <cell r="DC97" t="str">
            <v/>
          </cell>
          <cell r="DD97" t="str">
            <v/>
          </cell>
          <cell r="DE97" t="b">
            <v>0</v>
          </cell>
          <cell r="DF97" t="b">
            <v>0</v>
          </cell>
        </row>
        <row r="98">
          <cell r="A98" t="str">
            <v>3995a</v>
          </cell>
          <cell r="B98" t="str">
            <v>Energy Theft Tip-off Service Data Provision</v>
          </cell>
          <cell r="C98" t="str">
            <v>F1 - CCR/Closedown document in progress</v>
          </cell>
          <cell r="D98">
            <v>43290</v>
          </cell>
          <cell r="E98" t="str">
            <v>CO-RCVD 06/04/16
EQ-PROD 08/04/16
EQ-SENT 15/04/16
EQ-SENT 01/06/16
BE-PNDG 01/06/16
BE-PROD 13/06/16
BE-SENT 18/07/16
CA-RCVD 20/07/16
SN-PNDG 20/07/16
SN-SENT 21/07/16
PD-PROD 21/07/16
PD-IMPD 01/04/17
PD-SENT 12/05/17
PD-SENT 01/11/17
Moved from PD-SE</v>
          </cell>
          <cell r="F98" t="str">
            <v>Ofgem have mandated Suppliers to develop a TRAS, which includes ETTOS. The requirements of the ETTOS stipulate 
access to data that will allow the ETTOS provider to correctly direct the information they receive to the relevant 
Supplier, and in cases wh</v>
          </cell>
          <cell r="G98" t="b">
            <v>0</v>
          </cell>
          <cell r="H98" t="str">
            <v/>
          </cell>
          <cell r="I98">
            <v>42444</v>
          </cell>
          <cell r="J98">
            <v>42468</v>
          </cell>
          <cell r="K98">
            <v>43280</v>
          </cell>
          <cell r="L98" t="b">
            <v>0</v>
          </cell>
          <cell r="M98" t="str">
            <v>NNW</v>
          </cell>
          <cell r="N98" t="str">
            <v>NGD, SGN, WWU, NGN</v>
          </cell>
          <cell r="O98" t="str">
            <v>Alex Ross-Shaw</v>
          </cell>
          <cell r="P98" t="str">
            <v>Alex Ross-Shaw</v>
          </cell>
          <cell r="Q98" t="str">
            <v>ICAF - 06/04/16
Start Up / CAT-Email Pre-Sanction Group on 07.06.16
BER Pre sanction -12/07/16</v>
          </cell>
          <cell r="R98" t="str">
            <v>Dave Addison</v>
          </cell>
          <cell r="S98" t="str">
            <v>Christina Francis</v>
          </cell>
          <cell r="T98" t="str">
            <v>CP</v>
          </cell>
          <cell r="U98" t="str">
            <v>LIVE</v>
          </cell>
          <cell r="V98" t="b">
            <v>0</v>
          </cell>
          <cell r="X98" t="str">
            <v>Charlie Haley</v>
          </cell>
          <cell r="Y98">
            <v>42468</v>
          </cell>
          <cell r="Z98">
            <v>42475</v>
          </cell>
          <cell r="AA98">
            <v>42475</v>
          </cell>
          <cell r="AB98">
            <v>42522</v>
          </cell>
          <cell r="AC98">
            <v>0</v>
          </cell>
          <cell r="AD98" t="str">
            <v>3 months</v>
          </cell>
          <cell r="AE98">
            <v>42614</v>
          </cell>
          <cell r="AF98" t="str">
            <v>SENT</v>
          </cell>
          <cell r="AG98">
            <v>42522</v>
          </cell>
          <cell r="AH98">
            <v>42522</v>
          </cell>
          <cell r="AI98">
            <v>42536</v>
          </cell>
          <cell r="AJ98">
            <v>42534</v>
          </cell>
          <cell r="AK98">
            <v>42578</v>
          </cell>
          <cell r="AL98">
            <v>42578</v>
          </cell>
          <cell r="AM98">
            <v>42569</v>
          </cell>
          <cell r="AN98" t="str">
            <v>Pre-sanction 12/07/2016</v>
          </cell>
          <cell r="AO98">
            <v>42661</v>
          </cell>
          <cell r="AP98">
            <v>12820</v>
          </cell>
          <cell r="AR98" t="str">
            <v/>
          </cell>
          <cell r="AS98" t="str">
            <v>RCVD</v>
          </cell>
          <cell r="AT98">
            <v>42571</v>
          </cell>
          <cell r="AU98">
            <v>42571</v>
          </cell>
          <cell r="AZ98" t="str">
            <v/>
          </cell>
          <cell r="BA98">
            <v>42572</v>
          </cell>
          <cell r="BB98" t="str">
            <v>6 weeks</v>
          </cell>
          <cell r="BC98" t="str">
            <v>SENT</v>
          </cell>
          <cell r="BD98">
            <v>42572</v>
          </cell>
          <cell r="BE98" t="b">
            <v>0</v>
          </cell>
          <cell r="BF98">
            <v>3</v>
          </cell>
          <cell r="BH98">
            <v>43280</v>
          </cell>
          <cell r="BI98">
            <v>43282</v>
          </cell>
          <cell r="BJ98">
            <v>42886</v>
          </cell>
          <cell r="BK98">
            <v>43040</v>
          </cell>
          <cell r="BL98">
            <v>42898</v>
          </cell>
          <cell r="BM98" t="str">
            <v>SENT</v>
          </cell>
          <cell r="BN98">
            <v>43040</v>
          </cell>
          <cell r="BO98" t="str">
            <v>11/01/2018 Julie B - BER approved at Jan 2018 ChMC.
16/11/2017 DC Speak to RH on Monday, this change has been re opened by R2, the ChMC approvee the closure of the pre nexus project.
27/10/17: Cm This project has been extended due to the 2nd element whic</v>
          </cell>
          <cell r="BQ98" t="str">
            <v/>
          </cell>
          <cell r="BS98" t="str">
            <v/>
          </cell>
          <cell r="BU98" t="str">
            <v/>
          </cell>
          <cell r="BW98" t="str">
            <v/>
          </cell>
          <cell r="BX98" t="str">
            <v>Low</v>
          </cell>
          <cell r="BY98" t="str">
            <v>2</v>
          </cell>
          <cell r="BZ98" t="str">
            <v xml:space="preserve">UKLP222 </v>
          </cell>
          <cell r="CA98" t="str">
            <v>R &amp; N</v>
          </cell>
          <cell r="CB98" t="str">
            <v/>
          </cell>
          <cell r="CC98" t="str">
            <v>Third Party SI / Service Provider</v>
          </cell>
          <cell r="CD98" t="str">
            <v>Other</v>
          </cell>
          <cell r="CE98" t="str">
            <v>Other</v>
          </cell>
          <cell r="CF98" t="str">
            <v>31-100days</v>
          </cell>
          <cell r="CG98" t="b">
            <v>0</v>
          </cell>
          <cell r="CH98" t="str">
            <v/>
          </cell>
          <cell r="CJ98" t="b">
            <v>0</v>
          </cell>
          <cell r="CK98" t="b">
            <v>0</v>
          </cell>
          <cell r="CL98" t="b">
            <v>0</v>
          </cell>
          <cell r="CM98" t="str">
            <v/>
          </cell>
          <cell r="CO98" t="str">
            <v/>
          </cell>
          <cell r="CP98" t="str">
            <v/>
          </cell>
          <cell r="CQ98" t="b">
            <v>0</v>
          </cell>
          <cell r="CR98" t="b">
            <v>0</v>
          </cell>
          <cell r="CS98" t="str">
            <v>Customer</v>
          </cell>
          <cell r="CT98" t="str">
            <v/>
          </cell>
          <cell r="CU98" t="str">
            <v/>
          </cell>
          <cell r="CV98" t="str">
            <v>Xoserve Internal CR (business improvement initiative)</v>
          </cell>
          <cell r="CW98" t="str">
            <v>All UK Gas Market Participants</v>
          </cell>
          <cell r="CX98" t="b">
            <v>1</v>
          </cell>
          <cell r="CY98" t="b">
            <v>1</v>
          </cell>
          <cell r="CZ98" t="b">
            <v>1</v>
          </cell>
          <cell r="DA98" t="b">
            <v>1</v>
          </cell>
          <cell r="DB98" t="str">
            <v>Service Area 23: Internal</v>
          </cell>
          <cell r="DC98" t="str">
            <v>All</v>
          </cell>
          <cell r="DD98" t="str">
            <v>High</v>
          </cell>
          <cell r="DE98" t="b">
            <v>0</v>
          </cell>
          <cell r="DF98" t="b">
            <v>0</v>
          </cell>
          <cell r="DG98">
            <v>43019</v>
          </cell>
          <cell r="DH98">
            <v>43019</v>
          </cell>
          <cell r="DJ98">
            <v>43110</v>
          </cell>
        </row>
        <row r="99">
          <cell r="A99" t="str">
            <v>COR4228</v>
          </cell>
          <cell r="B99" t="str">
            <v>Gemini Data Extract / SME support</v>
          </cell>
          <cell r="C99" t="str">
            <v>Z1 - Change completed</v>
          </cell>
          <cell r="D99">
            <v>42955</v>
          </cell>
          <cell r="E99" t="str">
            <v>CO-RCVD 08/03/17
BE-SENT 30/03/17
CA-RCVD 10/04/17 
PD-IMPD 10/04/17
PD-SENT 30/05/17
PD-POPD 13/06/17
PD-CLSD 08/08/17</v>
          </cell>
          <cell r="F99" t="str">
            <v xml:space="preserve">The requirement is for the Gemini team to extract the data for the identified tables during previous change request (COR4188). Extract is required for the tables required to consume the data in G2M and GAQ files going forward and the dependencies in case </v>
          </cell>
          <cell r="G99" t="b">
            <v>0</v>
          </cell>
          <cell r="H99" t="str">
            <v>COR4188</v>
          </cell>
          <cell r="I99">
            <v>42801</v>
          </cell>
          <cell r="L99" t="b">
            <v>0</v>
          </cell>
          <cell r="M99" t="str">
            <v>NNW</v>
          </cell>
          <cell r="N99" t="str">
            <v>NGT</v>
          </cell>
          <cell r="O99" t="str">
            <v>Beverley Viney</v>
          </cell>
          <cell r="P99" t="str">
            <v>Beverley Viney</v>
          </cell>
          <cell r="Q99" t="str">
            <v>ICAF 08/03/2017
Pre-Sanction 28/03/17 BER</v>
          </cell>
          <cell r="R99" t="str">
            <v>Jessica Harris</v>
          </cell>
          <cell r="S99" t="str">
            <v>Hannah Reddy</v>
          </cell>
          <cell r="T99" t="str">
            <v>CO</v>
          </cell>
          <cell r="U99" t="str">
            <v>COMPLETE</v>
          </cell>
          <cell r="V99" t="b">
            <v>0</v>
          </cell>
          <cell r="X99" t="str">
            <v>Manisha Bhardwaj</v>
          </cell>
          <cell r="AD99" t="str">
            <v/>
          </cell>
          <cell r="AF99" t="str">
            <v/>
          </cell>
          <cell r="AL99">
            <v>42824</v>
          </cell>
          <cell r="AM99">
            <v>42824</v>
          </cell>
          <cell r="AN99" t="str">
            <v>Pre Sanction</v>
          </cell>
          <cell r="AO99">
            <v>42855</v>
          </cell>
          <cell r="AP99">
            <v>10936</v>
          </cell>
          <cell r="AR99" t="str">
            <v/>
          </cell>
          <cell r="AS99" t="str">
            <v>SENT</v>
          </cell>
          <cell r="AT99">
            <v>42824</v>
          </cell>
          <cell r="AU99">
            <v>42835</v>
          </cell>
          <cell r="AZ99" t="str">
            <v/>
          </cell>
          <cell r="BB99" t="str">
            <v/>
          </cell>
          <cell r="BC99" t="str">
            <v/>
          </cell>
          <cell r="BE99" t="b">
            <v>0</v>
          </cell>
          <cell r="BF99">
            <v>5</v>
          </cell>
          <cell r="BI99">
            <v>42860</v>
          </cell>
          <cell r="BK99">
            <v>42885</v>
          </cell>
          <cell r="BL99">
            <v>42913</v>
          </cell>
          <cell r="BM99" t="str">
            <v>CLSD</v>
          </cell>
          <cell r="BN99">
            <v>42899</v>
          </cell>
          <cell r="BO99" t="str">
            <v>08/08/17 DC Project complete and closed on database
13/06/17 DC CCN approved by Networks today.
30/05/17 DC CCN sent to networks today
25/05/17 Dc Sent an email to MB to ask her to confirm when the CCN is going out.  
10/07/17 DC CA received from Networks</v>
          </cell>
          <cell r="BQ99" t="str">
            <v/>
          </cell>
          <cell r="BS99" t="str">
            <v/>
          </cell>
          <cell r="BU99" t="str">
            <v/>
          </cell>
          <cell r="BW99" t="str">
            <v/>
          </cell>
          <cell r="BX99" t="str">
            <v>Low</v>
          </cell>
          <cell r="BY99" t="str">
            <v/>
          </cell>
          <cell r="BZ99" t="str">
            <v/>
          </cell>
          <cell r="CA99" t="str">
            <v/>
          </cell>
          <cell r="CB99" t="str">
            <v/>
          </cell>
          <cell r="CC99" t="str">
            <v/>
          </cell>
          <cell r="CD99" t="str">
            <v/>
          </cell>
          <cell r="CE99" t="str">
            <v/>
          </cell>
          <cell r="CF99" t="str">
            <v/>
          </cell>
          <cell r="CG99" t="b">
            <v>0</v>
          </cell>
          <cell r="CH99" t="str">
            <v/>
          </cell>
          <cell r="CJ99" t="b">
            <v>0</v>
          </cell>
          <cell r="CK99" t="b">
            <v>0</v>
          </cell>
          <cell r="CL99" t="b">
            <v>0</v>
          </cell>
          <cell r="CM99" t="str">
            <v/>
          </cell>
          <cell r="CO99" t="str">
            <v/>
          </cell>
          <cell r="CP99" t="str">
            <v/>
          </cell>
          <cell r="CQ99" t="b">
            <v>0</v>
          </cell>
          <cell r="CR99" t="b">
            <v>0</v>
          </cell>
          <cell r="CS99" t="str">
            <v/>
          </cell>
          <cell r="CT99" t="str">
            <v/>
          </cell>
          <cell r="CU99" t="str">
            <v/>
          </cell>
          <cell r="CV99" t="str">
            <v/>
          </cell>
          <cell r="CW99" t="str">
            <v/>
          </cell>
          <cell r="CX99" t="b">
            <v>0</v>
          </cell>
          <cell r="CY99" t="b">
            <v>0</v>
          </cell>
          <cell r="CZ99" t="b">
            <v>0</v>
          </cell>
          <cell r="DA99" t="b">
            <v>0</v>
          </cell>
          <cell r="DB99" t="str">
            <v/>
          </cell>
          <cell r="DC99" t="str">
            <v/>
          </cell>
          <cell r="DD99" t="str">
            <v/>
          </cell>
          <cell r="DE99" t="b">
            <v>0</v>
          </cell>
          <cell r="DF99" t="b">
            <v>0</v>
          </cell>
        </row>
        <row r="100">
          <cell r="A100" t="str">
            <v>4377</v>
          </cell>
          <cell r="B100" t="str">
            <v>NG Gateway Migration – Impacts to existing connections to vSTIG</v>
          </cell>
          <cell r="C100" t="str">
            <v>Z2 - Change cancelled</v>
          </cell>
          <cell r="D100">
            <v>43063</v>
          </cell>
          <cell r="E100" t="str">
            <v>CO-RCVD 04/10/2017
CO-RCVD changed to 2.2. Awaiting ME/BICC HLE Quote -09/11/17
99. Change Cancelled</v>
          </cell>
          <cell r="F100" t="str">
            <v>The network infrastructure for the National Grid secure internet gateway has reached end of life and is currently supported on a reasonable endeavours basis only. Coupled with this National Grid are closing Leicester Data Hall in 2019 and require these ne</v>
          </cell>
          <cell r="G100" t="b">
            <v>0</v>
          </cell>
          <cell r="H100" t="str">
            <v>COR4149</v>
          </cell>
          <cell r="I100">
            <v>43012</v>
          </cell>
          <cell r="K100">
            <v>43039</v>
          </cell>
          <cell r="L100" t="b">
            <v>0</v>
          </cell>
          <cell r="M100" t="str">
            <v/>
          </cell>
          <cell r="N100" t="str">
            <v/>
          </cell>
          <cell r="O100" t="str">
            <v/>
          </cell>
          <cell r="P100" t="str">
            <v>Nicola Walton</v>
          </cell>
          <cell r="Q100" t="str">
            <v>ICAF 04/10/2017</v>
          </cell>
          <cell r="R100" t="str">
            <v/>
          </cell>
          <cell r="S100" t="str">
            <v>Rachel Addison</v>
          </cell>
          <cell r="T100" t="str">
            <v>CR (Internal)</v>
          </cell>
          <cell r="U100" t="str">
            <v>CLOSED</v>
          </cell>
          <cell r="V100" t="b">
            <v>0</v>
          </cell>
          <cell r="X100" t="str">
            <v/>
          </cell>
          <cell r="AD100" t="str">
            <v/>
          </cell>
          <cell r="AF100" t="str">
            <v/>
          </cell>
          <cell r="AN100" t="str">
            <v/>
          </cell>
          <cell r="AR100" t="str">
            <v/>
          </cell>
          <cell r="AS100" t="str">
            <v/>
          </cell>
          <cell r="AZ100" t="str">
            <v/>
          </cell>
          <cell r="BB100" t="str">
            <v/>
          </cell>
          <cell r="BC100" t="str">
            <v/>
          </cell>
          <cell r="BE100" t="b">
            <v>0</v>
          </cell>
          <cell r="BH100">
            <v>36558</v>
          </cell>
          <cell r="BM100" t="str">
            <v/>
          </cell>
          <cell r="BO100" t="str">
            <v xml:space="preserve">24/11/2017 DC Confirmation recevied and Change closed 
24/11/2017 DC Discussed with the project team, this change has been cancelled, they are to email me over confirmation.
24/11/2017 This is cancelled on the ME Schedule, se
9/10/17 DC The CR has been </v>
          </cell>
          <cell r="BQ100" t="str">
            <v/>
          </cell>
          <cell r="BS100" t="str">
            <v/>
          </cell>
          <cell r="BU100" t="str">
            <v/>
          </cell>
          <cell r="BW100" t="str">
            <v/>
          </cell>
          <cell r="BX100" t="str">
            <v/>
          </cell>
          <cell r="BY100" t="str">
            <v>50</v>
          </cell>
          <cell r="BZ100" t="str">
            <v/>
          </cell>
          <cell r="CA100" t="str">
            <v>T &amp; SS</v>
          </cell>
          <cell r="CB100" t="str">
            <v>3570</v>
          </cell>
          <cell r="CC100" t="str">
            <v>ME</v>
          </cell>
          <cell r="CD100" t="str">
            <v>Other</v>
          </cell>
          <cell r="CE100" t="str">
            <v>Other</v>
          </cell>
          <cell r="CF100" t="str">
            <v>0-30days</v>
          </cell>
          <cell r="CG100" t="b">
            <v>0</v>
          </cell>
          <cell r="CH100" t="str">
            <v/>
          </cell>
          <cell r="CJ100" t="b">
            <v>0</v>
          </cell>
          <cell r="CK100" t="b">
            <v>0</v>
          </cell>
          <cell r="CL100" t="b">
            <v>0</v>
          </cell>
          <cell r="CM100" t="str">
            <v/>
          </cell>
          <cell r="CO100" t="str">
            <v/>
          </cell>
          <cell r="CP100" t="str">
            <v/>
          </cell>
          <cell r="CQ100" t="b">
            <v>0</v>
          </cell>
          <cell r="CR100" t="b">
            <v>0</v>
          </cell>
          <cell r="CS100" t="str">
            <v/>
          </cell>
          <cell r="CT100" t="str">
            <v/>
          </cell>
          <cell r="CU100" t="str">
            <v/>
          </cell>
          <cell r="CV100" t="str">
            <v/>
          </cell>
          <cell r="CW100" t="str">
            <v/>
          </cell>
          <cell r="CX100" t="b">
            <v>0</v>
          </cell>
          <cell r="CY100" t="b">
            <v>0</v>
          </cell>
          <cell r="CZ100" t="b">
            <v>0</v>
          </cell>
          <cell r="DA100" t="b">
            <v>0</v>
          </cell>
          <cell r="DB100" t="str">
            <v/>
          </cell>
          <cell r="DC100" t="str">
            <v/>
          </cell>
          <cell r="DD100" t="str">
            <v/>
          </cell>
          <cell r="DE100" t="b">
            <v>0</v>
          </cell>
          <cell r="DF100" t="b">
            <v>0</v>
          </cell>
        </row>
        <row r="101">
          <cell r="A101" t="str">
            <v>4097</v>
          </cell>
          <cell r="B101" t="str">
            <v>New Vulnerable Customer Needs codes</v>
          </cell>
          <cell r="C101" t="str">
            <v>Z2 - Change cancelled</v>
          </cell>
          <cell r="D101">
            <v>43035</v>
          </cell>
          <cell r="E101" t="str">
            <v>CO-RCVD 27/10/17
CO-RCVD changed to 11. Change in Delviery 
09/11/17</v>
          </cell>
          <cell r="F101" t="str">
            <v/>
          </cell>
          <cell r="G101" t="b">
            <v>0</v>
          </cell>
          <cell r="H101" t="str">
            <v/>
          </cell>
          <cell r="I101">
            <v>42587</v>
          </cell>
          <cell r="L101" t="b">
            <v>0</v>
          </cell>
          <cell r="M101" t="str">
            <v/>
          </cell>
          <cell r="N101" t="str">
            <v/>
          </cell>
          <cell r="O101" t="str">
            <v/>
          </cell>
          <cell r="P101" t="str">
            <v>Steve Nunnington</v>
          </cell>
          <cell r="Q101" t="str">
            <v/>
          </cell>
          <cell r="R101" t="str">
            <v/>
          </cell>
          <cell r="S101" t="str">
            <v>Christina Francis</v>
          </cell>
          <cell r="T101" t="str">
            <v>CR (Internal)</v>
          </cell>
          <cell r="U101" t="str">
            <v>CLOSED</v>
          </cell>
          <cell r="V101" t="b">
            <v>0</v>
          </cell>
          <cell r="X101" t="str">
            <v/>
          </cell>
          <cell r="AD101" t="str">
            <v/>
          </cell>
          <cell r="AF101" t="str">
            <v/>
          </cell>
          <cell r="AN101" t="str">
            <v/>
          </cell>
          <cell r="AR101" t="str">
            <v/>
          </cell>
          <cell r="AS101" t="str">
            <v/>
          </cell>
          <cell r="AZ101" t="str">
            <v/>
          </cell>
          <cell r="BB101" t="str">
            <v/>
          </cell>
          <cell r="BC101" t="str">
            <v/>
          </cell>
          <cell r="BE101" t="b">
            <v>0</v>
          </cell>
          <cell r="BH101">
            <v>43280</v>
          </cell>
          <cell r="BM101" t="str">
            <v/>
          </cell>
          <cell r="BO101" t="str">
            <v>11/12/17 DC Email from Joanna Ferguson requesting this change be formally withdrawn.
(This Change has been added because it has been dropped off Release 1.1 and we are awaiting a decision by OFGEM on whether UKLP273 or UKLP249 will need to be delivered)
2</v>
          </cell>
          <cell r="BQ101" t="str">
            <v/>
          </cell>
          <cell r="BS101" t="str">
            <v/>
          </cell>
          <cell r="BU101" t="str">
            <v/>
          </cell>
          <cell r="BW101" t="str">
            <v/>
          </cell>
          <cell r="BX101" t="str">
            <v/>
          </cell>
          <cell r="BY101" t="str">
            <v>2</v>
          </cell>
          <cell r="BZ101" t="str">
            <v>UKLP249</v>
          </cell>
          <cell r="CA101" t="str">
            <v>R &amp; N</v>
          </cell>
          <cell r="CB101" t="str">
            <v/>
          </cell>
          <cell r="CC101" t="str">
            <v>Project Delivery</v>
          </cell>
          <cell r="CD101" t="str">
            <v>ISU</v>
          </cell>
          <cell r="CE101" t="str">
            <v>SPA</v>
          </cell>
          <cell r="CF101" t="str">
            <v>31-100days</v>
          </cell>
          <cell r="CG101" t="b">
            <v>0</v>
          </cell>
          <cell r="CH101" t="str">
            <v/>
          </cell>
          <cell r="CJ101" t="b">
            <v>0</v>
          </cell>
          <cell r="CK101" t="b">
            <v>0</v>
          </cell>
          <cell r="CL101" t="b">
            <v>0</v>
          </cell>
          <cell r="CM101" t="str">
            <v/>
          </cell>
          <cell r="CO101" t="str">
            <v/>
          </cell>
          <cell r="CP101" t="str">
            <v/>
          </cell>
          <cell r="CQ101" t="b">
            <v>0</v>
          </cell>
          <cell r="CR101" t="b">
            <v>0</v>
          </cell>
          <cell r="CS101" t="str">
            <v/>
          </cell>
          <cell r="CT101" t="str">
            <v/>
          </cell>
          <cell r="CU101" t="str">
            <v/>
          </cell>
          <cell r="CV101" t="str">
            <v/>
          </cell>
          <cell r="CW101" t="str">
            <v/>
          </cell>
          <cell r="CX101" t="b">
            <v>0</v>
          </cell>
          <cell r="CY101" t="b">
            <v>0</v>
          </cell>
          <cell r="CZ101" t="b">
            <v>0</v>
          </cell>
          <cell r="DA101" t="b">
            <v>0</v>
          </cell>
          <cell r="DB101" t="str">
            <v/>
          </cell>
          <cell r="DC101" t="str">
            <v/>
          </cell>
          <cell r="DD101" t="str">
            <v/>
          </cell>
          <cell r="DE101" t="b">
            <v>0</v>
          </cell>
          <cell r="DF101" t="b">
            <v>0</v>
          </cell>
        </row>
        <row r="102">
          <cell r="A102" t="str">
            <v>4519</v>
          </cell>
          <cell r="B102" t="str">
            <v>PPN File Report Delivery Schedule Change for a single Shipper.</v>
          </cell>
          <cell r="C102" t="str">
            <v>Z2 - Change cancelled</v>
          </cell>
          <cell r="D102">
            <v>43038</v>
          </cell>
          <cell r="E102" t="str">
            <v>CO-RCVD 30/10/17
CO-RCVD changed to 2.2. Awaiting ME/BICC HLE Quote -09/11/17
99. Change Cancelled</v>
          </cell>
          <cell r="F102" t="str">
            <v xml:space="preserve"> Currently, the PPN File report is run by CDS on a yearly basis and is generated using a custom extraction job and is for multiple shippers. DONG Energy Sales (UK) have enquired about taking this on a monthly basis.
The current report consists of the fol</v>
          </cell>
          <cell r="G102" t="b">
            <v>0</v>
          </cell>
          <cell r="H102" t="str">
            <v/>
          </cell>
          <cell r="I102">
            <v>43038</v>
          </cell>
          <cell r="K102">
            <v>42765</v>
          </cell>
          <cell r="L102" t="b">
            <v>0</v>
          </cell>
          <cell r="M102" t="str">
            <v/>
          </cell>
          <cell r="N102" t="str">
            <v/>
          </cell>
          <cell r="O102" t="str">
            <v/>
          </cell>
          <cell r="P102" t="str">
            <v>Mike Osler</v>
          </cell>
          <cell r="Q102" t="str">
            <v>ICAF 1/11/2017</v>
          </cell>
          <cell r="R102" t="str">
            <v/>
          </cell>
          <cell r="S102" t="str">
            <v>Steve Concannon</v>
          </cell>
          <cell r="T102" t="str">
            <v>CR (ASR)</v>
          </cell>
          <cell r="U102" t="str">
            <v>CLOSED</v>
          </cell>
          <cell r="V102" t="b">
            <v>0</v>
          </cell>
          <cell r="W102">
            <v>43109</v>
          </cell>
          <cell r="X102" t="str">
            <v/>
          </cell>
          <cell r="AD102" t="str">
            <v/>
          </cell>
          <cell r="AF102" t="str">
            <v/>
          </cell>
          <cell r="AN102" t="str">
            <v/>
          </cell>
          <cell r="AR102" t="str">
            <v/>
          </cell>
          <cell r="AS102" t="str">
            <v/>
          </cell>
          <cell r="AZ102" t="str">
            <v/>
          </cell>
          <cell r="BB102" t="str">
            <v/>
          </cell>
          <cell r="BC102" t="str">
            <v/>
          </cell>
          <cell r="BE102" t="b">
            <v>1</v>
          </cell>
          <cell r="BH102">
            <v>43130</v>
          </cell>
          <cell r="BM102" t="str">
            <v/>
          </cell>
          <cell r="BO102" t="str">
            <v>09/01/2018 Dc Email from Mike Orlser to say he agrees this change can be closed, I have sent out an email to all concern to advise this change is now closed.  The industry may raise a CP for this in the future..
22/11/17 DC Harfan to do a Flash Validation</v>
          </cell>
          <cell r="BQ102" t="str">
            <v/>
          </cell>
          <cell r="BS102" t="str">
            <v/>
          </cell>
          <cell r="BU102" t="str">
            <v/>
          </cell>
          <cell r="BW102" t="str">
            <v/>
          </cell>
          <cell r="BX102" t="str">
            <v/>
          </cell>
          <cell r="BY102" t="str">
            <v/>
          </cell>
          <cell r="BZ102" t="str">
            <v/>
          </cell>
          <cell r="CA102" t="str">
            <v>Data Office</v>
          </cell>
          <cell r="CB102" t="str">
            <v>XOS3585</v>
          </cell>
          <cell r="CC102" t="str">
            <v>ME</v>
          </cell>
          <cell r="CD102" t="str">
            <v>BW</v>
          </cell>
          <cell r="CE102" t="str">
            <v>Other</v>
          </cell>
          <cell r="CF102" t="str">
            <v>0-30days</v>
          </cell>
          <cell r="CG102" t="b">
            <v>0</v>
          </cell>
          <cell r="CH102" t="str">
            <v/>
          </cell>
          <cell r="CJ102" t="b">
            <v>0</v>
          </cell>
          <cell r="CK102" t="b">
            <v>0</v>
          </cell>
          <cell r="CL102" t="b">
            <v>0</v>
          </cell>
          <cell r="CM102" t="str">
            <v/>
          </cell>
          <cell r="CO102" t="str">
            <v/>
          </cell>
          <cell r="CP102" t="str">
            <v/>
          </cell>
          <cell r="CQ102" t="b">
            <v>0</v>
          </cell>
          <cell r="CR102" t="b">
            <v>0</v>
          </cell>
          <cell r="CS102" t="str">
            <v>Customer</v>
          </cell>
          <cell r="CT102" t="str">
            <v/>
          </cell>
          <cell r="CU102" t="str">
            <v/>
          </cell>
          <cell r="CV102" t="str">
            <v>Additional or 3rd Party Service Request</v>
          </cell>
          <cell r="CW102" t="str">
            <v>Xoserve Only</v>
          </cell>
          <cell r="CX102" t="b">
            <v>0</v>
          </cell>
          <cell r="CY102" t="b">
            <v>0</v>
          </cell>
          <cell r="CZ102" t="b">
            <v>0</v>
          </cell>
          <cell r="DA102" t="b">
            <v>0</v>
          </cell>
          <cell r="DB102" t="str">
            <v>Service Area 18: Provision of User Reports and Information</v>
          </cell>
          <cell r="DC102" t="str">
            <v>One</v>
          </cell>
          <cell r="DD102" t="str">
            <v>Low</v>
          </cell>
          <cell r="DE102" t="b">
            <v>0</v>
          </cell>
          <cell r="DF102" t="b">
            <v>0</v>
          </cell>
        </row>
        <row r="103">
          <cell r="A103" t="str">
            <v>4633</v>
          </cell>
          <cell r="B103" t="str">
            <v>New website for Xoserve</v>
          </cell>
          <cell r="C103" t="str">
            <v>D1 - Change in delivery</v>
          </cell>
          <cell r="D103">
            <v>43259</v>
          </cell>
          <cell r="E103" t="str">
            <v>1. Awaiting ICAF Assignment
2.1. Start-Up Approach In Progress
C1 - Delivery Business Case/BER in progress
D1 - Change in delivery</v>
          </cell>
          <cell r="F103" t="str">
            <v>This project is seeking to establish a new website for Xoserve. 
The current Xoserve website is out of date – both in terms of the technology it is built on, and the information that it houses – and therefore needs replacing.
Work is already underway to g</v>
          </cell>
          <cell r="G103" t="b">
            <v>0</v>
          </cell>
          <cell r="H103" t="str">
            <v/>
          </cell>
          <cell r="I103">
            <v>43178</v>
          </cell>
          <cell r="K103">
            <v>43465</v>
          </cell>
          <cell r="L103" t="b">
            <v>0</v>
          </cell>
          <cell r="M103" t="str">
            <v/>
          </cell>
          <cell r="N103" t="str">
            <v/>
          </cell>
          <cell r="O103" t="str">
            <v/>
          </cell>
          <cell r="P103" t="str">
            <v>Sarah Bridge</v>
          </cell>
          <cell r="Q103" t="str">
            <v/>
          </cell>
          <cell r="R103" t="str">
            <v/>
          </cell>
          <cell r="S103" t="str">
            <v>Emma Rose</v>
          </cell>
          <cell r="T103" t="str">
            <v>CR (Internal)</v>
          </cell>
          <cell r="U103" t="str">
            <v>LIVE</v>
          </cell>
          <cell r="V103" t="b">
            <v>0</v>
          </cell>
          <cell r="W103">
            <v>43178</v>
          </cell>
          <cell r="X103" t="str">
            <v/>
          </cell>
          <cell r="AD103" t="str">
            <v/>
          </cell>
          <cell r="AF103" t="str">
            <v/>
          </cell>
          <cell r="AN103" t="str">
            <v/>
          </cell>
          <cell r="AR103" t="str">
            <v/>
          </cell>
          <cell r="AS103" t="str">
            <v/>
          </cell>
          <cell r="AZ103" t="str">
            <v/>
          </cell>
          <cell r="BB103" t="str">
            <v/>
          </cell>
          <cell r="BC103" t="str">
            <v/>
          </cell>
          <cell r="BE103" t="b">
            <v>0</v>
          </cell>
          <cell r="BH103">
            <v>43343</v>
          </cell>
          <cell r="BM103" t="str">
            <v/>
          </cell>
          <cell r="BO103" t="str">
            <v>08/06/2018 DC Emma Rose confirmed the BC went to IRC 3rd May and was approved the project is now in delivery.
16/04/18 IB Julie Smart confirmed that Emma Rose will take over as Project Manager for this change.
21/3/2018 Dc Alex and Jane exchanged emails r</v>
          </cell>
          <cell r="BQ103" t="str">
            <v/>
          </cell>
          <cell r="BS103" t="str">
            <v/>
          </cell>
          <cell r="BU103" t="str">
            <v/>
          </cell>
          <cell r="BW103" t="str">
            <v/>
          </cell>
          <cell r="BX103" t="str">
            <v/>
          </cell>
          <cell r="BY103" t="str">
            <v/>
          </cell>
          <cell r="BZ103" t="str">
            <v/>
          </cell>
          <cell r="CA103" t="str">
            <v>T &amp; SS</v>
          </cell>
          <cell r="CB103" t="str">
            <v/>
          </cell>
          <cell r="CC103" t="str">
            <v>Third Party SI / Service Provider</v>
          </cell>
          <cell r="CD103" t="str">
            <v>Other</v>
          </cell>
          <cell r="CE103" t="str">
            <v>Other</v>
          </cell>
          <cell r="CF103" t="str">
            <v>100+ days</v>
          </cell>
          <cell r="CG103" t="b">
            <v>0</v>
          </cell>
          <cell r="CH103" t="str">
            <v/>
          </cell>
          <cell r="CJ103" t="b">
            <v>0</v>
          </cell>
          <cell r="CK103" t="b">
            <v>0</v>
          </cell>
          <cell r="CL103" t="b">
            <v>0</v>
          </cell>
          <cell r="CM103" t="str">
            <v/>
          </cell>
          <cell r="CN103">
            <v>0</v>
          </cell>
          <cell r="CO103" t="str">
            <v/>
          </cell>
          <cell r="CP103" t="str">
            <v/>
          </cell>
          <cell r="CQ103" t="b">
            <v>0</v>
          </cell>
          <cell r="CR103" t="b">
            <v>0</v>
          </cell>
          <cell r="CS103" t="str">
            <v/>
          </cell>
          <cell r="CT103" t="str">
            <v/>
          </cell>
          <cell r="CU103" t="str">
            <v/>
          </cell>
          <cell r="CV103" t="str">
            <v>Xoserve Internal CR (business improvement initiative)</v>
          </cell>
          <cell r="CW103" t="str">
            <v>Multiple Market Groups</v>
          </cell>
          <cell r="CX103" t="b">
            <v>1</v>
          </cell>
          <cell r="CY103" t="b">
            <v>1</v>
          </cell>
          <cell r="CZ103" t="b">
            <v>1</v>
          </cell>
          <cell r="DA103" t="b">
            <v>1</v>
          </cell>
          <cell r="DB103" t="str">
            <v>Service Area 23: Internal</v>
          </cell>
          <cell r="DC103" t="str">
            <v>None (Xoserve internal initiative)</v>
          </cell>
          <cell r="DD103" t="str">
            <v>Medium</v>
          </cell>
          <cell r="DE103" t="b">
            <v>0</v>
          </cell>
          <cell r="DF103" t="b">
            <v>0</v>
          </cell>
        </row>
        <row r="104">
          <cell r="A104" t="str">
            <v>4622</v>
          </cell>
          <cell r="B104" t="str">
            <v>The rejection of incrementing reads submitted for an Isolated Supply Meter Point (RGMA flows)</v>
          </cell>
          <cell r="C104" t="str">
            <v>Z2 - Change cancelled</v>
          </cell>
          <cell r="D104">
            <v>43194</v>
          </cell>
          <cell r="E104" t="str">
            <v>1. Awaiting ICAF Assignment
2.1. Start-Up Approach In Progress
1.5 Change Proposal out for Shipper Consultation
2.1. Start-Up Approach In Progress
1. Awaiting ICAF Assignment
99. Change Cancelled</v>
          </cell>
          <cell r="F104" t="str">
            <v>An issue has been identified where following Project Nexus Implementation Date (PNID). Xoserve has received in excess of 3500 RGMA transactions where the User has provided a Meter Information Notification (JOB transaction) or Meter Information Update Noti</v>
          </cell>
          <cell r="G104" t="b">
            <v>0</v>
          </cell>
          <cell r="H104" t="str">
            <v/>
          </cell>
          <cell r="I104">
            <v>43158</v>
          </cell>
          <cell r="K104">
            <v>43497</v>
          </cell>
          <cell r="L104" t="b">
            <v>0</v>
          </cell>
          <cell r="M104" t="str">
            <v/>
          </cell>
          <cell r="N104" t="str">
            <v/>
          </cell>
          <cell r="O104" t="str">
            <v/>
          </cell>
          <cell r="P104" t="str">
            <v>Rachel Hinsley</v>
          </cell>
          <cell r="Q104" t="str">
            <v/>
          </cell>
          <cell r="R104" t="str">
            <v>Sat Kalsi</v>
          </cell>
          <cell r="S104" t="str">
            <v>Lee Chambers</v>
          </cell>
          <cell r="T104" t="str">
            <v>CP</v>
          </cell>
          <cell r="U104" t="str">
            <v>CLOSED</v>
          </cell>
          <cell r="V104" t="b">
            <v>0</v>
          </cell>
          <cell r="X104" t="str">
            <v/>
          </cell>
          <cell r="AD104" t="str">
            <v/>
          </cell>
          <cell r="AF104" t="str">
            <v/>
          </cell>
          <cell r="AN104" t="str">
            <v/>
          </cell>
          <cell r="AR104" t="str">
            <v/>
          </cell>
          <cell r="AS104" t="str">
            <v/>
          </cell>
          <cell r="AZ104" t="str">
            <v/>
          </cell>
          <cell r="BB104" t="str">
            <v/>
          </cell>
          <cell r="BC104" t="str">
            <v/>
          </cell>
          <cell r="BE104" t="b">
            <v>0</v>
          </cell>
          <cell r="BH104">
            <v>43644</v>
          </cell>
          <cell r="BM104" t="str">
            <v/>
          </cell>
          <cell r="BO104" t="str">
            <v>04/04/2018 DC This CP is to be cancelled as the industry did not want to sponsor this change.  Rachel Hinsley has sent in a CR XRN4645 and it will be sponsored internally.
29/03/2018 DC The CP is to be put onto a CR form as the change will be sponsored in</v>
          </cell>
          <cell r="BQ104" t="str">
            <v/>
          </cell>
          <cell r="BS104" t="str">
            <v/>
          </cell>
          <cell r="BU104" t="str">
            <v/>
          </cell>
          <cell r="BW104" t="str">
            <v/>
          </cell>
          <cell r="BX104" t="str">
            <v/>
          </cell>
          <cell r="BY104" t="str">
            <v/>
          </cell>
          <cell r="BZ104" t="str">
            <v/>
          </cell>
          <cell r="CA104" t="str">
            <v>ICAF</v>
          </cell>
          <cell r="CB104" t="str">
            <v/>
          </cell>
          <cell r="CC104" t="str">
            <v>Project Delivery</v>
          </cell>
          <cell r="CD104" t="str">
            <v>ISU</v>
          </cell>
          <cell r="CE104" t="str">
            <v>RGMA</v>
          </cell>
          <cell r="CF104" t="str">
            <v>100+ days</v>
          </cell>
          <cell r="CG104" t="b">
            <v>0</v>
          </cell>
          <cell r="CH104" t="str">
            <v/>
          </cell>
          <cell r="CJ104" t="b">
            <v>1</v>
          </cell>
          <cell r="CK104" t="b">
            <v>0</v>
          </cell>
          <cell r="CL104" t="b">
            <v>0</v>
          </cell>
          <cell r="CM104" t="str">
            <v/>
          </cell>
          <cell r="CN104">
            <v>0</v>
          </cell>
          <cell r="CO104" t="str">
            <v/>
          </cell>
          <cell r="CP104" t="str">
            <v/>
          </cell>
          <cell r="CQ104" t="b">
            <v>0</v>
          </cell>
          <cell r="CR104" t="b">
            <v>0</v>
          </cell>
          <cell r="CS104" t="str">
            <v/>
          </cell>
          <cell r="CT104" t="str">
            <v/>
          </cell>
          <cell r="CU104" t="str">
            <v/>
          </cell>
          <cell r="CV104" t="str">
            <v>ChMC endorsed Change Proposal</v>
          </cell>
          <cell r="CW104" t="str">
            <v>One Market Participant</v>
          </cell>
          <cell r="CX104" t="b">
            <v>1</v>
          </cell>
          <cell r="CY104" t="b">
            <v>0</v>
          </cell>
          <cell r="CZ104" t="b">
            <v>0</v>
          </cell>
          <cell r="DA104" t="b">
            <v>0</v>
          </cell>
          <cell r="DB104" t="str">
            <v>Service Area 5: Metered Volume and Metered Quantity</v>
          </cell>
          <cell r="DC104" t="str">
            <v>One</v>
          </cell>
          <cell r="DD104" t="str">
            <v>Low</v>
          </cell>
          <cell r="DE104" t="b">
            <v>0</v>
          </cell>
          <cell r="DF104" t="b">
            <v>0</v>
          </cell>
        </row>
        <row r="105">
          <cell r="A105" t="str">
            <v>4624</v>
          </cell>
          <cell r="B105" t="str">
            <v>Enable Daily BW Load and Analytics to identify Amendment Invoice Mismatch and correction provision</v>
          </cell>
          <cell r="C105" t="str">
            <v>Z2 - Change cancelled</v>
          </cell>
          <cell r="D105">
            <v>43194</v>
          </cell>
          <cell r="E105" t="str">
            <v>1. Awaiting ICAF Assignment
99. Change Cancelled</v>
          </cell>
          <cell r="F105" t="str">
            <v>There is huge amount of manual work being done to cater to invoice-backing info mismatch issues.
AML is delayed by 1 to 2 weeks.
ASP and AML are done separately, essentially being a same process. 
There is Business Driver to Implement Daily BW load rather</v>
          </cell>
          <cell r="G105" t="b">
            <v>0</v>
          </cell>
          <cell r="H105" t="str">
            <v/>
          </cell>
          <cell r="I105">
            <v>43136</v>
          </cell>
          <cell r="K105">
            <v>43202</v>
          </cell>
          <cell r="L105" t="b">
            <v>0</v>
          </cell>
          <cell r="M105" t="str">
            <v/>
          </cell>
          <cell r="N105" t="str">
            <v/>
          </cell>
          <cell r="O105" t="str">
            <v/>
          </cell>
          <cell r="P105" t="str">
            <v>Nikhil Jain</v>
          </cell>
          <cell r="Q105" t="str">
            <v/>
          </cell>
          <cell r="R105" t="str">
            <v>Sat Salsi</v>
          </cell>
          <cell r="S105" t="str">
            <v/>
          </cell>
          <cell r="T105" t="str">
            <v>CR (Internal)</v>
          </cell>
          <cell r="U105" t="str">
            <v>CLOSED</v>
          </cell>
          <cell r="V105" t="b">
            <v>0</v>
          </cell>
          <cell r="W105">
            <v>43194</v>
          </cell>
          <cell r="X105" t="str">
            <v/>
          </cell>
          <cell r="AD105" t="str">
            <v/>
          </cell>
          <cell r="AF105" t="str">
            <v/>
          </cell>
          <cell r="AN105" t="str">
            <v/>
          </cell>
          <cell r="AR105" t="str">
            <v/>
          </cell>
          <cell r="AS105" t="str">
            <v/>
          </cell>
          <cell r="AZ105" t="str">
            <v/>
          </cell>
          <cell r="BB105" t="str">
            <v/>
          </cell>
          <cell r="BC105" t="str">
            <v/>
          </cell>
          <cell r="BE105" t="b">
            <v>0</v>
          </cell>
          <cell r="BM105" t="str">
            <v/>
          </cell>
          <cell r="BO105" t="str">
            <v>04/04/2018 DC This change is to be cancelled as Steve Concannon is to re raise the change.
21/03/2018 DC Steve Concannon sent an email to advise that the change request has not yet been redrafted.
07/03/2018 DC  A further conversation is to be set up rega</v>
          </cell>
          <cell r="BQ105" t="str">
            <v/>
          </cell>
          <cell r="BS105" t="str">
            <v/>
          </cell>
          <cell r="BU105" t="str">
            <v/>
          </cell>
          <cell r="BW105" t="str">
            <v/>
          </cell>
          <cell r="BX105" t="str">
            <v/>
          </cell>
          <cell r="BY105" t="str">
            <v/>
          </cell>
          <cell r="BZ105" t="str">
            <v/>
          </cell>
          <cell r="CA105" t="str">
            <v>ICAF</v>
          </cell>
          <cell r="CB105" t="str">
            <v/>
          </cell>
          <cell r="CC105" t="str">
            <v/>
          </cell>
          <cell r="CD105" t="str">
            <v>BW</v>
          </cell>
          <cell r="CE105" t="str">
            <v>Invoicing</v>
          </cell>
          <cell r="CF105" t="str">
            <v>30-60 days</v>
          </cell>
          <cell r="CG105" t="b">
            <v>1</v>
          </cell>
          <cell r="CH105" t="str">
            <v>Xoserve</v>
          </cell>
          <cell r="CI105">
            <v>43830</v>
          </cell>
          <cell r="CJ105" t="b">
            <v>0</v>
          </cell>
          <cell r="CK105" t="b">
            <v>0</v>
          </cell>
          <cell r="CL105" t="b">
            <v>0</v>
          </cell>
          <cell r="CM105" t="str">
            <v/>
          </cell>
          <cell r="CN105">
            <v>0</v>
          </cell>
          <cell r="CO105" t="str">
            <v/>
          </cell>
          <cell r="CP105" t="str">
            <v>High</v>
          </cell>
          <cell r="CQ105" t="b">
            <v>0</v>
          </cell>
          <cell r="CR105" t="b">
            <v>0</v>
          </cell>
          <cell r="CS105" t="str">
            <v/>
          </cell>
          <cell r="CT105" t="str">
            <v>Monthly</v>
          </cell>
          <cell r="CU105" t="str">
            <v>Ten Plus</v>
          </cell>
          <cell r="CV105" t="str">
            <v>Xoserve Internal CR (business improvement initiative)</v>
          </cell>
          <cell r="CW105" t="str">
            <v>Multiple Market Groups</v>
          </cell>
          <cell r="CX105" t="b">
            <v>1</v>
          </cell>
          <cell r="CY105" t="b">
            <v>1</v>
          </cell>
          <cell r="CZ105" t="b">
            <v>1</v>
          </cell>
          <cell r="DA105" t="b">
            <v>0</v>
          </cell>
          <cell r="DB105" t="str">
            <v>Service Area 23: Internal</v>
          </cell>
          <cell r="DC105" t="str">
            <v>None (Xoserve internal initiative)</v>
          </cell>
          <cell r="DD105" t="str">
            <v>High</v>
          </cell>
          <cell r="DE105" t="b">
            <v>0</v>
          </cell>
          <cell r="DF105" t="b">
            <v>0</v>
          </cell>
        </row>
        <row r="106">
          <cell r="A106" t="str">
            <v>4603</v>
          </cell>
          <cell r="B106" t="str">
            <v>ASR - BG iGT Supply End Date and Final Reads Report</v>
          </cell>
          <cell r="C106" t="str">
            <v>Z2 - Change cancelled</v>
          </cell>
          <cell r="D106">
            <v>43154</v>
          </cell>
          <cell r="E106" t="str">
            <v>1. Awaiting ICAF Assignment
2.2. Awaiting ME/BICC HLE Quote
99. Change Cancelled</v>
          </cell>
          <cell r="F106" t="str">
            <v xml:space="preserve">dhoc report required for a few hundred iGT MPRNs where BG are not currently the registered supplier but still have a live account in their systems. 
Fields required:
Supply End Dates
Final Read
This will allow the customer to ensure data quality within </v>
          </cell>
          <cell r="G106" t="b">
            <v>0</v>
          </cell>
          <cell r="H106" t="str">
            <v/>
          </cell>
          <cell r="I106">
            <v>42771</v>
          </cell>
          <cell r="K106">
            <v>43190</v>
          </cell>
          <cell r="L106" t="b">
            <v>0</v>
          </cell>
          <cell r="M106" t="str">
            <v/>
          </cell>
          <cell r="N106" t="str">
            <v/>
          </cell>
          <cell r="O106" t="str">
            <v/>
          </cell>
          <cell r="P106" t="str">
            <v>Mike Orsler</v>
          </cell>
          <cell r="Q106" t="str">
            <v/>
          </cell>
          <cell r="R106" t="str">
            <v/>
          </cell>
          <cell r="S106" t="str">
            <v>Jo Duncan</v>
          </cell>
          <cell r="T106" t="str">
            <v>CR (ASR)</v>
          </cell>
          <cell r="U106" t="str">
            <v>CLOSED</v>
          </cell>
          <cell r="V106" t="b">
            <v>0</v>
          </cell>
          <cell r="W106">
            <v>43154</v>
          </cell>
          <cell r="X106" t="str">
            <v/>
          </cell>
          <cell r="AD106" t="str">
            <v/>
          </cell>
          <cell r="AF106" t="str">
            <v/>
          </cell>
          <cell r="AN106" t="str">
            <v/>
          </cell>
          <cell r="AR106" t="str">
            <v/>
          </cell>
          <cell r="AS106" t="str">
            <v/>
          </cell>
          <cell r="AZ106" t="str">
            <v/>
          </cell>
          <cell r="BB106" t="str">
            <v/>
          </cell>
          <cell r="BC106" t="str">
            <v/>
          </cell>
          <cell r="BE106" t="b">
            <v>0</v>
          </cell>
          <cell r="BH106">
            <v>43182</v>
          </cell>
          <cell r="BM106" t="str">
            <v/>
          </cell>
          <cell r="BO106" t="str">
            <v>23/02/2018 DC Email received from Greg to confirm the custome no longer requires this change.
23/02/2018 DC I sent an email to Greg asking him to confirm the customer no longer requires this change.
23/02/18 Julie B - Data update, this change can be close</v>
          </cell>
          <cell r="BQ106" t="str">
            <v/>
          </cell>
          <cell r="BS106" t="str">
            <v/>
          </cell>
          <cell r="BU106" t="str">
            <v/>
          </cell>
          <cell r="BW106" t="str">
            <v/>
          </cell>
          <cell r="BX106" t="str">
            <v/>
          </cell>
          <cell r="BY106" t="str">
            <v/>
          </cell>
          <cell r="BZ106" t="str">
            <v/>
          </cell>
          <cell r="CA106" t="str">
            <v>Data Office</v>
          </cell>
          <cell r="CB106" t="str">
            <v/>
          </cell>
          <cell r="CC106" t="str">
            <v>BICC</v>
          </cell>
          <cell r="CD106" t="str">
            <v>Other</v>
          </cell>
          <cell r="CE106" t="str">
            <v/>
          </cell>
          <cell r="CF106" t="str">
            <v>0-30 days</v>
          </cell>
          <cell r="CG106" t="b">
            <v>0</v>
          </cell>
          <cell r="CH106" t="str">
            <v/>
          </cell>
          <cell r="CJ106" t="b">
            <v>0</v>
          </cell>
          <cell r="CK106" t="b">
            <v>0</v>
          </cell>
          <cell r="CL106" t="b">
            <v>0</v>
          </cell>
          <cell r="CM106" t="str">
            <v/>
          </cell>
          <cell r="CN106">
            <v>0</v>
          </cell>
          <cell r="CO106" t="str">
            <v/>
          </cell>
          <cell r="CP106" t="str">
            <v/>
          </cell>
          <cell r="CQ106" t="b">
            <v>0</v>
          </cell>
          <cell r="CR106" t="b">
            <v>0</v>
          </cell>
          <cell r="CS106" t="str">
            <v/>
          </cell>
          <cell r="CT106" t="str">
            <v/>
          </cell>
          <cell r="CU106" t="str">
            <v/>
          </cell>
          <cell r="CV106" t="str">
            <v>Additional or 3rd Party Service Request</v>
          </cell>
          <cell r="CW106" t="str">
            <v>One Market Participant</v>
          </cell>
          <cell r="CX106" t="b">
            <v>0</v>
          </cell>
          <cell r="CY106" t="b">
            <v>0</v>
          </cell>
          <cell r="CZ106" t="b">
            <v>0</v>
          </cell>
          <cell r="DA106" t="b">
            <v>0</v>
          </cell>
          <cell r="DB106" t="str">
            <v>Service Area 23: Internal</v>
          </cell>
          <cell r="DC106" t="str">
            <v>One</v>
          </cell>
          <cell r="DD106" t="str">
            <v>Low</v>
          </cell>
          <cell r="DE106" t="b">
            <v>0</v>
          </cell>
          <cell r="DF106" t="b">
            <v>0</v>
          </cell>
        </row>
        <row r="107">
          <cell r="A107" t="str">
            <v>4604</v>
          </cell>
          <cell r="B107" t="str">
            <v>ASR – Riverside Gas Stock Verification Report.</v>
          </cell>
          <cell r="C107" t="str">
            <v>Z2 - Change cancelled</v>
          </cell>
          <cell r="D107">
            <v>43175</v>
          </cell>
          <cell r="E107" t="str">
            <v>1. Awaiting ICAF Assignment
2.1. Start-Up Approach In Progress
99. Change Cancelled</v>
          </cell>
          <cell r="F107" t="str">
            <v>Riverside Housing have requested a One off report that matches against 15k specific addresses:
Match postcode, street name and number to confirm if there is a live supply. With output field showing a TRUE.
BICC have provided confirmation this can be com</v>
          </cell>
          <cell r="G107" t="b">
            <v>0</v>
          </cell>
          <cell r="H107" t="str">
            <v/>
          </cell>
          <cell r="I107">
            <v>43143</v>
          </cell>
          <cell r="K107">
            <v>43159</v>
          </cell>
          <cell r="L107" t="b">
            <v>0</v>
          </cell>
          <cell r="M107" t="str">
            <v/>
          </cell>
          <cell r="N107" t="str">
            <v/>
          </cell>
          <cell r="O107" t="str">
            <v/>
          </cell>
          <cell r="P107" t="str">
            <v>Grey Causon</v>
          </cell>
          <cell r="Q107" t="str">
            <v/>
          </cell>
          <cell r="R107" t="str">
            <v/>
          </cell>
          <cell r="S107" t="str">
            <v>Jo Duncan</v>
          </cell>
          <cell r="T107" t="str">
            <v>CR (ASR)</v>
          </cell>
          <cell r="U107" t="str">
            <v>CLOSED</v>
          </cell>
          <cell r="V107" t="b">
            <v>0</v>
          </cell>
          <cell r="W107">
            <v>43175</v>
          </cell>
          <cell r="X107" t="str">
            <v/>
          </cell>
          <cell r="AD107" t="str">
            <v/>
          </cell>
          <cell r="AF107" t="str">
            <v/>
          </cell>
          <cell r="AN107" t="str">
            <v/>
          </cell>
          <cell r="AR107" t="str">
            <v/>
          </cell>
          <cell r="AS107" t="str">
            <v/>
          </cell>
          <cell r="AZ107" t="str">
            <v/>
          </cell>
          <cell r="BB107" t="str">
            <v/>
          </cell>
          <cell r="BC107" t="str">
            <v/>
          </cell>
          <cell r="BE107" t="b">
            <v>0</v>
          </cell>
          <cell r="BH107">
            <v>43161</v>
          </cell>
          <cell r="BM107" t="str">
            <v/>
          </cell>
          <cell r="BO107" t="str">
            <v>16/03/2018 DC Email from Mike Orsler to confirm the change is no longer required.
16/03/18 AC- Awaiting for Mike Orsler to send confirmation of closedown. 
09/03/2018 DC New data has been sent in, this is with Mike Orsler to progress, DC to chase .
01/03</v>
          </cell>
          <cell r="BQ107" t="str">
            <v/>
          </cell>
          <cell r="BS107" t="str">
            <v/>
          </cell>
          <cell r="BU107" t="str">
            <v/>
          </cell>
          <cell r="BW107" t="str">
            <v/>
          </cell>
          <cell r="BX107" t="str">
            <v/>
          </cell>
          <cell r="BY107" t="str">
            <v/>
          </cell>
          <cell r="BZ107" t="str">
            <v/>
          </cell>
          <cell r="CA107" t="str">
            <v>Data Office</v>
          </cell>
          <cell r="CB107" t="str">
            <v/>
          </cell>
          <cell r="CC107" t="str">
            <v>Project Delivery</v>
          </cell>
          <cell r="CD107" t="str">
            <v>BW</v>
          </cell>
          <cell r="CE107" t="str">
            <v>Other</v>
          </cell>
          <cell r="CF107" t="str">
            <v>0-30 days</v>
          </cell>
          <cell r="CG107" t="b">
            <v>0</v>
          </cell>
          <cell r="CH107" t="str">
            <v/>
          </cell>
          <cell r="CJ107" t="b">
            <v>0</v>
          </cell>
          <cell r="CK107" t="b">
            <v>0</v>
          </cell>
          <cell r="CL107" t="b">
            <v>0</v>
          </cell>
          <cell r="CM107" t="str">
            <v/>
          </cell>
          <cell r="CN107">
            <v>0</v>
          </cell>
          <cell r="CO107" t="str">
            <v/>
          </cell>
          <cell r="CP107" t="str">
            <v/>
          </cell>
          <cell r="CQ107" t="b">
            <v>0</v>
          </cell>
          <cell r="CR107" t="b">
            <v>0</v>
          </cell>
          <cell r="CS107" t="str">
            <v/>
          </cell>
          <cell r="CT107" t="str">
            <v/>
          </cell>
          <cell r="CU107" t="str">
            <v/>
          </cell>
          <cell r="CV107" t="str">
            <v>Additional or 3rd Party Service Request</v>
          </cell>
          <cell r="CW107" t="str">
            <v>One Market Participant</v>
          </cell>
          <cell r="CX107" t="b">
            <v>0</v>
          </cell>
          <cell r="CY107" t="b">
            <v>0</v>
          </cell>
          <cell r="CZ107" t="b">
            <v>0</v>
          </cell>
          <cell r="DA107" t="b">
            <v>0</v>
          </cell>
          <cell r="DB107" t="str">
            <v/>
          </cell>
          <cell r="DC107" t="str">
            <v>None (Xoserve internal initiative)</v>
          </cell>
          <cell r="DD107" t="str">
            <v>Low</v>
          </cell>
          <cell r="DE107" t="b">
            <v>0</v>
          </cell>
          <cell r="DF107" t="b">
            <v>0</v>
          </cell>
        </row>
        <row r="108">
          <cell r="A108" t="str">
            <v>4605</v>
          </cell>
          <cell r="B108" t="str">
            <v xml:space="preserve"> ASR - Orsted Asset Report (PPN)</v>
          </cell>
          <cell r="C108" t="str">
            <v>Z1 - Change completed</v>
          </cell>
          <cell r="D108">
            <v>43276</v>
          </cell>
          <cell r="E108" t="str">
            <v>1. Awaiting ICAF Assignment
2.1. Start-Up Approach In Progress
D1 - Change in delivery
F1 - CCR/Closedown document in progress
Z1 - Change completed</v>
          </cell>
          <cell r="F108" t="str">
            <v xml:space="preserve"> ASR - Asset Report Delivery Schedule Change for a single Shipper</v>
          </cell>
          <cell r="G108" t="b">
            <v>0</v>
          </cell>
          <cell r="H108" t="str">
            <v/>
          </cell>
          <cell r="I108">
            <v>43143</v>
          </cell>
          <cell r="K108">
            <v>43260</v>
          </cell>
          <cell r="L108" t="b">
            <v>0</v>
          </cell>
          <cell r="M108" t="str">
            <v/>
          </cell>
          <cell r="N108" t="str">
            <v/>
          </cell>
          <cell r="O108" t="str">
            <v/>
          </cell>
          <cell r="P108" t="str">
            <v>Ryan Larner</v>
          </cell>
          <cell r="Q108" t="str">
            <v/>
          </cell>
          <cell r="R108" t="str">
            <v>Emma Smith</v>
          </cell>
          <cell r="S108" t="str">
            <v>Jo Duncan</v>
          </cell>
          <cell r="T108" t="str">
            <v>CR (ASR)</v>
          </cell>
          <cell r="U108" t="str">
            <v>COMPLETE</v>
          </cell>
          <cell r="V108" t="b">
            <v>0</v>
          </cell>
          <cell r="W108">
            <v>43276</v>
          </cell>
          <cell r="X108" t="str">
            <v/>
          </cell>
          <cell r="AD108" t="str">
            <v/>
          </cell>
          <cell r="AF108" t="str">
            <v/>
          </cell>
          <cell r="AN108" t="str">
            <v/>
          </cell>
          <cell r="AR108" t="str">
            <v/>
          </cell>
          <cell r="AS108" t="str">
            <v/>
          </cell>
          <cell r="AZ108" t="str">
            <v/>
          </cell>
          <cell r="BB108" t="str">
            <v/>
          </cell>
          <cell r="BC108" t="str">
            <v/>
          </cell>
          <cell r="BE108" t="b">
            <v>0</v>
          </cell>
          <cell r="BH108">
            <v>43245</v>
          </cell>
          <cell r="BI108">
            <v>43245</v>
          </cell>
          <cell r="BM108" t="str">
            <v/>
          </cell>
          <cell r="BO108" t="str">
            <v>25/06/2018 DC Email confirmation from Jo Duncan, the customer has received the report and the change can be closed.
22/06/2018 RJ - Jo Duncan to remind CDS for them to send out report.
15/06/2018 RJ - GC chase whether customer have received report
08/06/2</v>
          </cell>
          <cell r="BQ108" t="str">
            <v/>
          </cell>
          <cell r="BS108" t="str">
            <v/>
          </cell>
          <cell r="BU108" t="str">
            <v/>
          </cell>
          <cell r="BW108" t="str">
            <v/>
          </cell>
          <cell r="BX108" t="str">
            <v>Low</v>
          </cell>
          <cell r="BY108" t="str">
            <v>0</v>
          </cell>
          <cell r="BZ108" t="str">
            <v/>
          </cell>
          <cell r="CA108" t="str">
            <v>Data Office</v>
          </cell>
          <cell r="CB108" t="str">
            <v/>
          </cell>
          <cell r="CC108" t="str">
            <v>Xoserve Resource</v>
          </cell>
          <cell r="CD108" t="str">
            <v>BW</v>
          </cell>
          <cell r="CE108" t="str">
            <v>Other</v>
          </cell>
          <cell r="CF108" t="str">
            <v>0-30 days</v>
          </cell>
          <cell r="CG108" t="b">
            <v>0</v>
          </cell>
          <cell r="CH108" t="str">
            <v/>
          </cell>
          <cell r="CJ108" t="b">
            <v>0</v>
          </cell>
          <cell r="CK108" t="b">
            <v>0</v>
          </cell>
          <cell r="CL108" t="b">
            <v>0</v>
          </cell>
          <cell r="CM108" t="str">
            <v/>
          </cell>
          <cell r="CN108">
            <v>0</v>
          </cell>
          <cell r="CO108" t="str">
            <v/>
          </cell>
          <cell r="CP108" t="str">
            <v/>
          </cell>
          <cell r="CQ108" t="b">
            <v>0</v>
          </cell>
          <cell r="CR108" t="b">
            <v>0</v>
          </cell>
          <cell r="CS108" t="str">
            <v/>
          </cell>
          <cell r="CT108" t="str">
            <v/>
          </cell>
          <cell r="CU108" t="str">
            <v/>
          </cell>
          <cell r="CV108" t="str">
            <v>Additional or 3rd Party Service Request</v>
          </cell>
          <cell r="CW108" t="str">
            <v>Xoserve Only</v>
          </cell>
          <cell r="CX108" t="b">
            <v>0</v>
          </cell>
          <cell r="CY108" t="b">
            <v>0</v>
          </cell>
          <cell r="CZ108" t="b">
            <v>0</v>
          </cell>
          <cell r="DA108" t="b">
            <v>0</v>
          </cell>
          <cell r="DB108" t="str">
            <v>Service Area 18: Provision of User Reports and Information</v>
          </cell>
          <cell r="DC108" t="str">
            <v>One</v>
          </cell>
          <cell r="DD108" t="str">
            <v>Low</v>
          </cell>
          <cell r="DE108" t="b">
            <v>0</v>
          </cell>
          <cell r="DF108" t="b">
            <v>0</v>
          </cell>
        </row>
        <row r="109">
          <cell r="A109" t="str">
            <v>4601</v>
          </cell>
          <cell r="B109" t="str">
            <v>US01 Exception Remove Dummy Meter Occurrences</v>
          </cell>
          <cell r="C109" t="str">
            <v>Z2 - Change cancelled</v>
          </cell>
          <cell r="D109">
            <v>43266</v>
          </cell>
          <cell r="E109" t="str">
            <v>1. Awaiting ICAF Assignment
2.2. Awaiting ME/BICC HLE Quote
Z2 - Change cancelled</v>
          </cell>
          <cell r="F109" t="str">
            <v>S01 exceptions are generated for energy amendments updates received from Gemini to SAP in the USM file. There are 34 scenarios - one key scenario is under the error message ZDM13 (USM file: Installation not found for METER ID), this has been generating wh</v>
          </cell>
          <cell r="G109" t="b">
            <v>0</v>
          </cell>
          <cell r="H109" t="str">
            <v/>
          </cell>
          <cell r="I109">
            <v>43130</v>
          </cell>
          <cell r="K109">
            <v>43281</v>
          </cell>
          <cell r="L109" t="b">
            <v>0</v>
          </cell>
          <cell r="M109" t="str">
            <v/>
          </cell>
          <cell r="N109" t="str">
            <v/>
          </cell>
          <cell r="O109" t="str">
            <v/>
          </cell>
          <cell r="P109" t="str">
            <v>Jo Duncan/Dean Johnson</v>
          </cell>
          <cell r="Q109" t="str">
            <v/>
          </cell>
          <cell r="R109" t="str">
            <v>Sandra Simpson</v>
          </cell>
          <cell r="S109" t="str">
            <v>Donna Johnson</v>
          </cell>
          <cell r="T109" t="str">
            <v>CR (Internal)</v>
          </cell>
          <cell r="U109" t="str">
            <v>CLOSED</v>
          </cell>
          <cell r="V109" t="b">
            <v>0</v>
          </cell>
          <cell r="W109">
            <v>43266</v>
          </cell>
          <cell r="X109" t="str">
            <v/>
          </cell>
          <cell r="AD109" t="str">
            <v/>
          </cell>
          <cell r="AF109" t="str">
            <v/>
          </cell>
          <cell r="AN109" t="str">
            <v/>
          </cell>
          <cell r="AR109" t="str">
            <v/>
          </cell>
          <cell r="AS109" t="str">
            <v/>
          </cell>
          <cell r="AZ109" t="str">
            <v/>
          </cell>
          <cell r="BB109" t="str">
            <v/>
          </cell>
          <cell r="BC109" t="str">
            <v/>
          </cell>
          <cell r="BE109" t="b">
            <v>0</v>
          </cell>
          <cell r="BM109" t="str">
            <v/>
          </cell>
          <cell r="BO109" t="str">
            <v xml:space="preserve">15/06/2018 RJ - DC will close this change.
11/06/2018 DC I have been emailing Sue Cullen re this change.  I have advised that we cannot leave the change open on the database for 6 months until they are ready to proceed with the change.  They are managing </v>
          </cell>
          <cell r="BQ109" t="str">
            <v/>
          </cell>
          <cell r="BS109" t="str">
            <v/>
          </cell>
          <cell r="BU109" t="str">
            <v/>
          </cell>
          <cell r="BW109" t="str">
            <v/>
          </cell>
          <cell r="BX109" t="str">
            <v/>
          </cell>
          <cell r="BY109" t="str">
            <v>50</v>
          </cell>
          <cell r="BZ109" t="str">
            <v/>
          </cell>
          <cell r="CA109" t="str">
            <v>R &amp; N</v>
          </cell>
          <cell r="CB109" t="str">
            <v>XO3650</v>
          </cell>
          <cell r="CC109" t="str">
            <v>Minor Enhancements Team</v>
          </cell>
          <cell r="CD109" t="str">
            <v>ISU</v>
          </cell>
          <cell r="CE109" t="str">
            <v>Invoicing</v>
          </cell>
          <cell r="CF109" t="str">
            <v>30-60 days</v>
          </cell>
          <cell r="CG109" t="b">
            <v>1</v>
          </cell>
          <cell r="CH109" t="str">
            <v>Xoserve</v>
          </cell>
          <cell r="CI109">
            <v>43281</v>
          </cell>
          <cell r="CJ109" t="b">
            <v>0</v>
          </cell>
          <cell r="CK109" t="b">
            <v>0</v>
          </cell>
          <cell r="CL109" t="b">
            <v>0</v>
          </cell>
          <cell r="CM109" t="str">
            <v/>
          </cell>
          <cell r="CN109">
            <v>0</v>
          </cell>
          <cell r="CO109" t="str">
            <v/>
          </cell>
          <cell r="CP109" t="str">
            <v>Low</v>
          </cell>
          <cell r="CQ109" t="b">
            <v>0</v>
          </cell>
          <cell r="CR109" t="b">
            <v>0</v>
          </cell>
          <cell r="CS109" t="str">
            <v/>
          </cell>
          <cell r="CT109" t="str">
            <v>Daily</v>
          </cell>
          <cell r="CU109" t="str">
            <v>One</v>
          </cell>
          <cell r="CV109" t="str">
            <v>Xoserve Internal CR (business improvement initiative)</v>
          </cell>
          <cell r="CW109" t="str">
            <v>One Market Participant</v>
          </cell>
          <cell r="CX109" t="b">
            <v>1</v>
          </cell>
          <cell r="CY109" t="b">
            <v>0</v>
          </cell>
          <cell r="CZ109" t="b">
            <v>0</v>
          </cell>
          <cell r="DA109" t="b">
            <v>0</v>
          </cell>
          <cell r="DB109" t="str">
            <v>Service Area 23: Internal</v>
          </cell>
          <cell r="DC109" t="str">
            <v>None (Xoserve internal initiative)</v>
          </cell>
          <cell r="DD109" t="str">
            <v>Medium</v>
          </cell>
          <cell r="DE109" t="b">
            <v>0</v>
          </cell>
          <cell r="DF109" t="b">
            <v>0</v>
          </cell>
        </row>
        <row r="110">
          <cell r="A110" t="str">
            <v>COR2935</v>
          </cell>
          <cell r="B110" t="str">
            <v>Voluntary Discontinuance Datafix</v>
          </cell>
          <cell r="C110" t="str">
            <v>Z1 - Change completed</v>
          </cell>
          <cell r="D110">
            <v>41677</v>
          </cell>
          <cell r="E110" t="str">
            <v>CO RCVD 08/02/2013
EQ-PROD 22/02/2013
EQ-SENT 09/04/2013
BE-PROD 11/04/2013
BE-SENT 23/04/2013
CA-RCVD 24/05/2013
SN-PROD 24/05/2013
SN-SENT 10/06/2013
PD-PROD 10/06/2013
PD-IMPD 30/08/2013
PD-SENT 13/01/2014
PD-CLSD 07/02/2014</v>
          </cell>
          <cell r="F110" t="str">
            <v>The proposed change is required to facilitate a Shipper User request to Voluntary Discontinue from the Market and Assign all future rights and obligations to another User through the Voluntary Discontinuance Process.</v>
          </cell>
          <cell r="G110" t="b">
            <v>0</v>
          </cell>
          <cell r="H110" t="str">
            <v/>
          </cell>
          <cell r="I110">
            <v>41313</v>
          </cell>
          <cell r="J110">
            <v>41327</v>
          </cell>
          <cell r="L110" t="b">
            <v>0</v>
          </cell>
          <cell r="M110" t="str">
            <v>NNW</v>
          </cell>
          <cell r="N110" t="str">
            <v>NGT</v>
          </cell>
          <cell r="O110" t="str">
            <v>Sean McGoldrick</v>
          </cell>
          <cell r="P110" t="str">
            <v>Sean McGoldrick</v>
          </cell>
          <cell r="Q110" t="str">
            <v>Workload Meeting 13/02/13</v>
          </cell>
          <cell r="R110" t="str">
            <v/>
          </cell>
          <cell r="S110" t="str">
            <v>Andy Earnshaw</v>
          </cell>
          <cell r="T110" t="str">
            <v>CO</v>
          </cell>
          <cell r="U110" t="str">
            <v>COMPLETE</v>
          </cell>
          <cell r="V110" t="b">
            <v>1</v>
          </cell>
          <cell r="X110" t="str">
            <v>Jo Beardsmore</v>
          </cell>
          <cell r="Y110">
            <v>41327</v>
          </cell>
          <cell r="Z110">
            <v>41376</v>
          </cell>
          <cell r="AB110">
            <v>41373</v>
          </cell>
          <cell r="AD110" t="str">
            <v/>
          </cell>
          <cell r="AE110">
            <v>41459</v>
          </cell>
          <cell r="AF110" t="str">
            <v>SENT</v>
          </cell>
          <cell r="AG110">
            <v>41373</v>
          </cell>
          <cell r="AH110">
            <v>41375</v>
          </cell>
          <cell r="AI110">
            <v>41388</v>
          </cell>
          <cell r="AJ110">
            <v>41388</v>
          </cell>
          <cell r="AK110">
            <v>41388</v>
          </cell>
          <cell r="AM110">
            <v>41387</v>
          </cell>
          <cell r="AN110" t="str">
            <v>Pre-Sanc 23rd April 2013</v>
          </cell>
          <cell r="AO110">
            <v>41478</v>
          </cell>
          <cell r="AR110" t="str">
            <v/>
          </cell>
          <cell r="AS110" t="str">
            <v>SENT</v>
          </cell>
          <cell r="AT110">
            <v>41387</v>
          </cell>
          <cell r="AU110">
            <v>41418</v>
          </cell>
          <cell r="AV110">
            <v>41435</v>
          </cell>
          <cell r="AW110">
            <v>41435</v>
          </cell>
          <cell r="AX110">
            <v>41435</v>
          </cell>
          <cell r="AY110">
            <v>41435</v>
          </cell>
          <cell r="AZ110" t="str">
            <v/>
          </cell>
          <cell r="BA110">
            <v>41435</v>
          </cell>
          <cell r="BB110" t="str">
            <v/>
          </cell>
          <cell r="BC110" t="str">
            <v>SENT</v>
          </cell>
          <cell r="BD110">
            <v>41435</v>
          </cell>
          <cell r="BE110" t="b">
            <v>0</v>
          </cell>
          <cell r="BF110">
            <v>5</v>
          </cell>
          <cell r="BH110">
            <v>41516</v>
          </cell>
          <cell r="BI110">
            <v>41516</v>
          </cell>
          <cell r="BJ110">
            <v>41687</v>
          </cell>
          <cell r="BK110">
            <v>41652</v>
          </cell>
          <cell r="BL110">
            <v>41677</v>
          </cell>
          <cell r="BM110" t="str">
            <v>CLSD</v>
          </cell>
          <cell r="BN110">
            <v>41677</v>
          </cell>
          <cell r="BO110" t="str">
            <v>14/01/14 KB - Note from Julie Varney seeking clarification on the utilisation of the 12 day datafix allowance - CCN not authorised.</v>
          </cell>
          <cell r="BQ110" t="str">
            <v/>
          </cell>
          <cell r="BS110" t="str">
            <v/>
          </cell>
          <cell r="BU110" t="str">
            <v/>
          </cell>
          <cell r="BW110" t="str">
            <v/>
          </cell>
          <cell r="BX110" t="str">
            <v/>
          </cell>
          <cell r="BY110" t="str">
            <v/>
          </cell>
          <cell r="BZ110" t="str">
            <v/>
          </cell>
          <cell r="CA110" t="str">
            <v/>
          </cell>
          <cell r="CB110" t="str">
            <v/>
          </cell>
          <cell r="CC110" t="str">
            <v/>
          </cell>
          <cell r="CD110" t="str">
            <v/>
          </cell>
          <cell r="CE110" t="str">
            <v/>
          </cell>
          <cell r="CF110" t="str">
            <v/>
          </cell>
          <cell r="CG110" t="b">
            <v>0</v>
          </cell>
          <cell r="CH110" t="str">
            <v/>
          </cell>
          <cell r="CJ110" t="b">
            <v>0</v>
          </cell>
          <cell r="CK110" t="b">
            <v>0</v>
          </cell>
          <cell r="CL110" t="b">
            <v>0</v>
          </cell>
          <cell r="CM110" t="str">
            <v/>
          </cell>
          <cell r="CO110" t="str">
            <v/>
          </cell>
          <cell r="CP110" t="str">
            <v/>
          </cell>
          <cell r="CQ110" t="b">
            <v>0</v>
          </cell>
          <cell r="CR110" t="b">
            <v>0</v>
          </cell>
          <cell r="CS110" t="str">
            <v/>
          </cell>
          <cell r="CT110" t="str">
            <v/>
          </cell>
          <cell r="CU110" t="str">
            <v/>
          </cell>
          <cell r="CV110" t="str">
            <v/>
          </cell>
          <cell r="CW110" t="str">
            <v/>
          </cell>
          <cell r="CX110" t="b">
            <v>0</v>
          </cell>
          <cell r="CY110" t="b">
            <v>0</v>
          </cell>
          <cell r="CZ110" t="b">
            <v>0</v>
          </cell>
          <cell r="DA110" t="b">
            <v>0</v>
          </cell>
          <cell r="DB110" t="str">
            <v/>
          </cell>
          <cell r="DC110" t="str">
            <v/>
          </cell>
          <cell r="DD110" t="str">
            <v/>
          </cell>
          <cell r="DE110" t="b">
            <v>0</v>
          </cell>
          <cell r="DF110" t="b">
            <v>0</v>
          </cell>
        </row>
        <row r="111">
          <cell r="A111" t="str">
            <v>COR2936</v>
          </cell>
          <cell r="B111" t="str">
            <v xml:space="preserve">Recall &amp; Termination Functionality </v>
          </cell>
          <cell r="C111" t="str">
            <v>Z2 - Change cancelled</v>
          </cell>
          <cell r="D111">
            <v>41327</v>
          </cell>
          <cell r="E111" t="str">
            <v>CO RCVD 08/02/2013
EQ-PROD 22/02/2013
EQ-SENT 09/04/2013
BE-RCVD 03/07/2013
BE-CLSD 03/07/2013</v>
          </cell>
          <cell r="F111" t="str">
            <v>National Grid NTS would like to understand the feasibility of developing / changing existing recall functionality in Gemini to enable the recall of transferred NTS Entry Capacity.</v>
          </cell>
          <cell r="G111" t="b">
            <v>0</v>
          </cell>
          <cell r="H111" t="str">
            <v/>
          </cell>
          <cell r="I111">
            <v>41313</v>
          </cell>
          <cell r="J111">
            <v>41327</v>
          </cell>
          <cell r="L111" t="b">
            <v>0</v>
          </cell>
          <cell r="M111" t="str">
            <v>NNW</v>
          </cell>
          <cell r="N111" t="str">
            <v>NGT</v>
          </cell>
          <cell r="O111" t="str">
            <v>Sean McGoldrick</v>
          </cell>
          <cell r="P111" t="str">
            <v>Sean McGoldrick</v>
          </cell>
          <cell r="Q111" t="str">
            <v>Workload Meeting 13/02/13</v>
          </cell>
          <cell r="R111" t="str">
            <v/>
          </cell>
          <cell r="S111" t="str">
            <v>Andy Earnshaw</v>
          </cell>
          <cell r="T111" t="str">
            <v>CO</v>
          </cell>
          <cell r="U111" t="str">
            <v>CLOSED</v>
          </cell>
          <cell r="V111" t="b">
            <v>1</v>
          </cell>
          <cell r="W111">
            <v>41458</v>
          </cell>
          <cell r="X111" t="str">
            <v>Jo Beardsmore</v>
          </cell>
          <cell r="Y111">
            <v>41327</v>
          </cell>
          <cell r="Z111">
            <v>41376</v>
          </cell>
          <cell r="AB111">
            <v>41373</v>
          </cell>
          <cell r="AD111" t="str">
            <v/>
          </cell>
          <cell r="AE111">
            <v>41459</v>
          </cell>
          <cell r="AF111" t="str">
            <v>SENT</v>
          </cell>
          <cell r="AG111">
            <v>41373</v>
          </cell>
          <cell r="AH111">
            <v>41458</v>
          </cell>
          <cell r="AN111" t="str">
            <v/>
          </cell>
          <cell r="AR111" t="str">
            <v/>
          </cell>
          <cell r="AS111" t="str">
            <v>CLSD</v>
          </cell>
          <cell r="AT111">
            <v>41458</v>
          </cell>
          <cell r="AZ111" t="str">
            <v/>
          </cell>
          <cell r="BB111" t="str">
            <v/>
          </cell>
          <cell r="BC111" t="str">
            <v/>
          </cell>
          <cell r="BE111" t="b">
            <v>0</v>
          </cell>
          <cell r="BF111">
            <v>5</v>
          </cell>
          <cell r="BM111" t="str">
            <v/>
          </cell>
          <cell r="BO111" t="str">
            <v>03/07/2013 AT - BEO Received CHANGE REJECTED - "National Grid Transmission had decided that it will not be progressing with this Change Order. Therefore the Change Order has been cancelled – please close down this Change Order"- Julie Varney</v>
          </cell>
          <cell r="BQ111" t="str">
            <v/>
          </cell>
          <cell r="BS111" t="str">
            <v/>
          </cell>
          <cell r="BU111" t="str">
            <v/>
          </cell>
          <cell r="BW111" t="str">
            <v/>
          </cell>
          <cell r="BX111" t="str">
            <v/>
          </cell>
          <cell r="BY111" t="str">
            <v/>
          </cell>
          <cell r="BZ111" t="str">
            <v/>
          </cell>
          <cell r="CA111" t="str">
            <v/>
          </cell>
          <cell r="CB111" t="str">
            <v/>
          </cell>
          <cell r="CC111" t="str">
            <v/>
          </cell>
          <cell r="CD111" t="str">
            <v/>
          </cell>
          <cell r="CE111" t="str">
            <v/>
          </cell>
          <cell r="CF111" t="str">
            <v/>
          </cell>
          <cell r="CG111" t="b">
            <v>0</v>
          </cell>
          <cell r="CH111" t="str">
            <v/>
          </cell>
          <cell r="CJ111" t="b">
            <v>0</v>
          </cell>
          <cell r="CK111" t="b">
            <v>0</v>
          </cell>
          <cell r="CL111" t="b">
            <v>0</v>
          </cell>
          <cell r="CM111" t="str">
            <v/>
          </cell>
          <cell r="CO111" t="str">
            <v/>
          </cell>
          <cell r="CP111" t="str">
            <v/>
          </cell>
          <cell r="CQ111" t="b">
            <v>0</v>
          </cell>
          <cell r="CR111" t="b">
            <v>0</v>
          </cell>
          <cell r="CS111" t="str">
            <v/>
          </cell>
          <cell r="CT111" t="str">
            <v/>
          </cell>
          <cell r="CU111" t="str">
            <v/>
          </cell>
          <cell r="CV111" t="str">
            <v/>
          </cell>
          <cell r="CW111" t="str">
            <v/>
          </cell>
          <cell r="CX111" t="b">
            <v>0</v>
          </cell>
          <cell r="CY111" t="b">
            <v>0</v>
          </cell>
          <cell r="CZ111" t="b">
            <v>0</v>
          </cell>
          <cell r="DA111" t="b">
            <v>0</v>
          </cell>
          <cell r="DB111" t="str">
            <v/>
          </cell>
          <cell r="DC111" t="str">
            <v/>
          </cell>
          <cell r="DD111" t="str">
            <v/>
          </cell>
          <cell r="DE111" t="b">
            <v>0</v>
          </cell>
          <cell r="DF111" t="b">
            <v>0</v>
          </cell>
        </row>
        <row r="112">
          <cell r="A112" t="str">
            <v>COR3799</v>
          </cell>
          <cell r="B112" t="str">
            <v>Ad-hoc Interruption Auction – Autumn 2015</v>
          </cell>
          <cell r="C112" t="str">
            <v>Z2 - Change cancelled</v>
          </cell>
          <cell r="D112">
            <v>42493</v>
          </cell>
          <cell r="E112" t="str">
            <v>CO-RCVD - 03/09/15
PD-PROD - 11/09/15
PD-CLSD - 03/05/16</v>
          </cell>
          <cell r="F112" t="str">
            <v>Hold ad-hoc Interruption Auction in autumn 2015
	To hold an ad-hoc interruption auction in autumn 2015 – dates to be agreed between Xoserve and NGN
NGN is seeking to hold an ad-hoc Interruption Auction in Autumn 2015. Dates to be agreed
NGN did not rece</v>
          </cell>
          <cell r="G112" t="b">
            <v>1</v>
          </cell>
          <cell r="H112" t="str">
            <v>COR3475
XRN3849</v>
          </cell>
          <cell r="I112">
            <v>42244</v>
          </cell>
          <cell r="L112" t="b">
            <v>0</v>
          </cell>
          <cell r="M112" t="str">
            <v>NNW</v>
          </cell>
          <cell r="N112" t="str">
            <v>NGD, SGN, WWU, NGN</v>
          </cell>
          <cell r="O112" t="str">
            <v>Joanna Ferguson</v>
          </cell>
          <cell r="P112" t="str">
            <v>Joanna Ferguson</v>
          </cell>
          <cell r="Q112" t="str">
            <v>ICAF - 02/09/15</v>
          </cell>
          <cell r="R112" t="str">
            <v>Lorraine Cave</v>
          </cell>
          <cell r="S112" t="str">
            <v>Lorraine Cave</v>
          </cell>
          <cell r="T112" t="str">
            <v>CO</v>
          </cell>
          <cell r="U112" t="str">
            <v>CLOSED</v>
          </cell>
          <cell r="V112" t="b">
            <v>1</v>
          </cell>
          <cell r="W112">
            <v>42493</v>
          </cell>
          <cell r="X112" t="str">
            <v>Lorraine Cave</v>
          </cell>
          <cell r="AD112" t="str">
            <v/>
          </cell>
          <cell r="AF112" t="str">
            <v/>
          </cell>
          <cell r="AN112" t="str">
            <v/>
          </cell>
          <cell r="AR112" t="str">
            <v/>
          </cell>
          <cell r="AS112" t="str">
            <v/>
          </cell>
          <cell r="AZ112" t="str">
            <v/>
          </cell>
          <cell r="BB112" t="str">
            <v/>
          </cell>
          <cell r="BC112" t="str">
            <v/>
          </cell>
          <cell r="BE112" t="b">
            <v>0</v>
          </cell>
          <cell r="BF112">
            <v>5</v>
          </cell>
          <cell r="BJ112">
            <v>42338</v>
          </cell>
          <cell r="BM112" t="str">
            <v/>
          </cell>
          <cell r="BO112" t="str">
            <v>03/05/16- Jo Ferguson has confirmed she is happy to close this /. CM had a verbal conversation with LC and she has confirmed no EAF needed for this project and happy to close this. 
29/04/16: Cm has email Jo Feguson asking if she is happy for this to be c</v>
          </cell>
          <cell r="BQ112" t="str">
            <v/>
          </cell>
          <cell r="BS112" t="str">
            <v/>
          </cell>
          <cell r="BU112" t="str">
            <v/>
          </cell>
          <cell r="BW112" t="str">
            <v/>
          </cell>
          <cell r="BX112" t="str">
            <v/>
          </cell>
          <cell r="BY112" t="str">
            <v/>
          </cell>
          <cell r="BZ112" t="str">
            <v/>
          </cell>
          <cell r="CA112" t="str">
            <v/>
          </cell>
          <cell r="CB112" t="str">
            <v/>
          </cell>
          <cell r="CC112" t="str">
            <v/>
          </cell>
          <cell r="CD112" t="str">
            <v/>
          </cell>
          <cell r="CE112" t="str">
            <v/>
          </cell>
          <cell r="CF112" t="str">
            <v/>
          </cell>
          <cell r="CG112" t="b">
            <v>0</v>
          </cell>
          <cell r="CH112" t="str">
            <v/>
          </cell>
          <cell r="CJ112" t="b">
            <v>0</v>
          </cell>
          <cell r="CK112" t="b">
            <v>0</v>
          </cell>
          <cell r="CL112" t="b">
            <v>0</v>
          </cell>
          <cell r="CM112" t="str">
            <v/>
          </cell>
          <cell r="CO112" t="str">
            <v/>
          </cell>
          <cell r="CP112" t="str">
            <v/>
          </cell>
          <cell r="CQ112" t="b">
            <v>0</v>
          </cell>
          <cell r="CR112" t="b">
            <v>0</v>
          </cell>
          <cell r="CS112" t="str">
            <v/>
          </cell>
          <cell r="CT112" t="str">
            <v/>
          </cell>
          <cell r="CU112" t="str">
            <v/>
          </cell>
          <cell r="CV112" t="str">
            <v/>
          </cell>
          <cell r="CW112" t="str">
            <v/>
          </cell>
          <cell r="CX112" t="b">
            <v>0</v>
          </cell>
          <cell r="CY112" t="b">
            <v>0</v>
          </cell>
          <cell r="CZ112" t="b">
            <v>0</v>
          </cell>
          <cell r="DA112" t="b">
            <v>0</v>
          </cell>
          <cell r="DB112" t="str">
            <v/>
          </cell>
          <cell r="DC112" t="str">
            <v/>
          </cell>
          <cell r="DD112" t="str">
            <v/>
          </cell>
          <cell r="DE112" t="b">
            <v>0</v>
          </cell>
          <cell r="DF112" t="b">
            <v>0</v>
          </cell>
        </row>
        <row r="113">
          <cell r="A113" t="str">
            <v>4360</v>
          </cell>
          <cell r="B113" t="str">
            <v>AQ of 1 as a result of negative consumption</v>
          </cell>
          <cell r="C113" t="str">
            <v>Z1 - Change completed</v>
          </cell>
          <cell r="D113">
            <v>43075</v>
          </cell>
          <cell r="E113" t="str">
            <v>CO-RCVD 06/09/2017
Moved from CO-RCVD to 2.1 Stat Up Approach in progress 13/11/2017
100. Change Complete</v>
          </cell>
          <cell r="F113" t="str">
            <v>For those supply meter points impacted, gas allocation is understated and subsequently un-identified gas is overstated.
In addition, an AQ of 1 (that is not reflective of the actual usage) could result in future reads failing the tolerance validation.  Wh</v>
          </cell>
          <cell r="G113" t="b">
            <v>0</v>
          </cell>
          <cell r="H113" t="str">
            <v>CP4510</v>
          </cell>
          <cell r="I113">
            <v>42984</v>
          </cell>
          <cell r="K113">
            <v>43087</v>
          </cell>
          <cell r="L113" t="b">
            <v>0</v>
          </cell>
          <cell r="M113" t="str">
            <v/>
          </cell>
          <cell r="N113" t="str">
            <v/>
          </cell>
          <cell r="O113" t="str">
            <v/>
          </cell>
          <cell r="P113" t="str">
            <v>Murray Thomson</v>
          </cell>
          <cell r="Q113" t="str">
            <v>ICAF</v>
          </cell>
          <cell r="R113" t="str">
            <v/>
          </cell>
          <cell r="S113" t="str">
            <v>Debi |Jones</v>
          </cell>
          <cell r="T113" t="str">
            <v>CR (Internal)</v>
          </cell>
          <cell r="U113" t="str">
            <v>CLOSED</v>
          </cell>
          <cell r="V113" t="b">
            <v>0</v>
          </cell>
          <cell r="X113" t="str">
            <v/>
          </cell>
          <cell r="AD113" t="str">
            <v/>
          </cell>
          <cell r="AF113" t="str">
            <v/>
          </cell>
          <cell r="AN113" t="str">
            <v/>
          </cell>
          <cell r="AR113" t="str">
            <v/>
          </cell>
          <cell r="AS113" t="str">
            <v/>
          </cell>
          <cell r="AZ113" t="str">
            <v/>
          </cell>
          <cell r="BB113" t="str">
            <v/>
          </cell>
          <cell r="BC113" t="str">
            <v/>
          </cell>
          <cell r="BE113" t="b">
            <v>0</v>
          </cell>
          <cell r="BM113" t="str">
            <v/>
          </cell>
          <cell r="BO113" t="str">
            <v>06/12/17 - JB - Change completed anything outstanding is linked to XRN4510
30/10/17 DC Emails from Andy Simpson and Alex Stuart regarding this change.  The work was completed as part of CR135 but the costs were not requested by the ChMC. Therefore the co</v>
          </cell>
          <cell r="BQ113" t="str">
            <v/>
          </cell>
          <cell r="BS113" t="str">
            <v/>
          </cell>
          <cell r="BU113" t="str">
            <v/>
          </cell>
          <cell r="BW113" t="str">
            <v/>
          </cell>
          <cell r="BX113" t="str">
            <v/>
          </cell>
          <cell r="BY113" t="str">
            <v>1</v>
          </cell>
          <cell r="BZ113" t="str">
            <v>UKLP IADBI135</v>
          </cell>
          <cell r="CA113" t="str">
            <v>R &amp; N</v>
          </cell>
          <cell r="CB113" t="str">
            <v/>
          </cell>
          <cell r="CC113" t="str">
            <v>Project Delivery</v>
          </cell>
          <cell r="CD113" t="str">
            <v>ISU</v>
          </cell>
          <cell r="CE113" t="str">
            <v>Other</v>
          </cell>
          <cell r="CF113" t="str">
            <v>31-100days</v>
          </cell>
          <cell r="CG113" t="b">
            <v>0</v>
          </cell>
          <cell r="CH113" t="str">
            <v/>
          </cell>
          <cell r="CJ113" t="b">
            <v>0</v>
          </cell>
          <cell r="CK113" t="b">
            <v>0</v>
          </cell>
          <cell r="CL113" t="b">
            <v>0</v>
          </cell>
          <cell r="CM113" t="str">
            <v/>
          </cell>
          <cell r="CO113" t="str">
            <v/>
          </cell>
          <cell r="CP113" t="str">
            <v/>
          </cell>
          <cell r="CQ113" t="b">
            <v>0</v>
          </cell>
          <cell r="CR113" t="b">
            <v>0</v>
          </cell>
          <cell r="CS113" t="str">
            <v>Customer and Consumer</v>
          </cell>
          <cell r="CT113" t="str">
            <v/>
          </cell>
          <cell r="CU113" t="str">
            <v/>
          </cell>
          <cell r="CV113" t="str">
            <v/>
          </cell>
          <cell r="CW113" t="str">
            <v/>
          </cell>
          <cell r="CX113" t="b">
            <v>0</v>
          </cell>
          <cell r="CY113" t="b">
            <v>0</v>
          </cell>
          <cell r="CZ113" t="b">
            <v>0</v>
          </cell>
          <cell r="DA113" t="b">
            <v>0</v>
          </cell>
          <cell r="DB113" t="str">
            <v/>
          </cell>
          <cell r="DC113" t="str">
            <v/>
          </cell>
          <cell r="DD113" t="str">
            <v/>
          </cell>
          <cell r="DE113" t="b">
            <v>0</v>
          </cell>
          <cell r="DF113" t="b">
            <v>0</v>
          </cell>
        </row>
        <row r="114">
          <cell r="A114" t="str">
            <v>4515</v>
          </cell>
          <cell r="B114" t="str">
            <v>Inclusion of SAP ISU rejection information into SAP BW</v>
          </cell>
          <cell r="C114" t="str">
            <v>Z1 - Change completed</v>
          </cell>
          <cell r="D114">
            <v>43213</v>
          </cell>
          <cell r="E114" t="str">
            <v>CO-RCVD 25/10/2017
Moved from CO-RCVD to 2.2 Awaiting ME/BICC HLE Quote 09/11/2017
11. Change In Delivery
12. CCR/Closedown document in progress
100. Change Completed</v>
          </cell>
          <cell r="F114" t="str">
            <v>Inclusion of all SAP ISU rejection Information into SAP BW with generation of the following SAP BW reports: 1- Monthly Rejection summary report showing volumes of rejections with ability to view by Incumbent and Incoming Supplier (separate tabs). 2- Month</v>
          </cell>
          <cell r="G114" t="b">
            <v>0</v>
          </cell>
          <cell r="H114" t="str">
            <v/>
          </cell>
          <cell r="I114">
            <v>43033</v>
          </cell>
          <cell r="K114">
            <v>43159</v>
          </cell>
          <cell r="L114" t="b">
            <v>0</v>
          </cell>
          <cell r="M114" t="str">
            <v/>
          </cell>
          <cell r="N114" t="str">
            <v/>
          </cell>
          <cell r="O114" t="str">
            <v/>
          </cell>
          <cell r="P114" t="str">
            <v>Steve Concannon</v>
          </cell>
          <cell r="Q114" t="str">
            <v>ICAF 25/10/2017</v>
          </cell>
          <cell r="R114" t="str">
            <v>Andy Miller / Dave Turpin</v>
          </cell>
          <cell r="S114" t="str">
            <v>Donna Johnson</v>
          </cell>
          <cell r="T114" t="str">
            <v>CR (Internal)</v>
          </cell>
          <cell r="U114" t="str">
            <v>COMPLETE</v>
          </cell>
          <cell r="V114" t="b">
            <v>0</v>
          </cell>
          <cell r="W114">
            <v>43213</v>
          </cell>
          <cell r="X114" t="str">
            <v/>
          </cell>
          <cell r="AD114" t="str">
            <v/>
          </cell>
          <cell r="AF114" t="str">
            <v/>
          </cell>
          <cell r="AN114" t="str">
            <v/>
          </cell>
          <cell r="AR114" t="str">
            <v/>
          </cell>
          <cell r="AS114" t="str">
            <v/>
          </cell>
          <cell r="AZ114" t="str">
            <v/>
          </cell>
          <cell r="BB114" t="str">
            <v/>
          </cell>
          <cell r="BC114" t="str">
            <v/>
          </cell>
          <cell r="BE114" t="b">
            <v>0</v>
          </cell>
          <cell r="BH114">
            <v>43154</v>
          </cell>
          <cell r="BI114">
            <v>43154</v>
          </cell>
          <cell r="BM114" t="str">
            <v/>
          </cell>
          <cell r="BO114" t="str">
            <v>20/04/18 - Jo send email from customer to close this change down. 
04/04/2018 DC I have sent an email to Steve Concannon requesting confirmation that the data platform will be responsible for the costs of this change. It was confirmed at ICAF that Xoserv</v>
          </cell>
          <cell r="BQ114" t="str">
            <v/>
          </cell>
          <cell r="BS114" t="str">
            <v/>
          </cell>
          <cell r="BU114" t="str">
            <v/>
          </cell>
          <cell r="BW114" t="str">
            <v/>
          </cell>
          <cell r="BX114" t="str">
            <v/>
          </cell>
          <cell r="BY114" t="str">
            <v>50</v>
          </cell>
          <cell r="BZ114" t="str">
            <v/>
          </cell>
          <cell r="CA114" t="str">
            <v>Data Office</v>
          </cell>
          <cell r="CB114" t="str">
            <v>XO3582</v>
          </cell>
          <cell r="CC114" t="str">
            <v>ME</v>
          </cell>
          <cell r="CD114" t="str">
            <v>BW</v>
          </cell>
          <cell r="CE114" t="str">
            <v>Other</v>
          </cell>
          <cell r="CF114" t="str">
            <v>30-60 days</v>
          </cell>
          <cell r="CG114" t="b">
            <v>0</v>
          </cell>
          <cell r="CH114" t="str">
            <v/>
          </cell>
          <cell r="CJ114" t="b">
            <v>0</v>
          </cell>
          <cell r="CK114" t="b">
            <v>0</v>
          </cell>
          <cell r="CL114" t="b">
            <v>0</v>
          </cell>
          <cell r="CM114" t="str">
            <v/>
          </cell>
          <cell r="CO114" t="str">
            <v/>
          </cell>
          <cell r="CP114" t="str">
            <v/>
          </cell>
          <cell r="CQ114" t="b">
            <v>0</v>
          </cell>
          <cell r="CR114" t="b">
            <v>0</v>
          </cell>
          <cell r="CS114" t="str">
            <v/>
          </cell>
          <cell r="CT114" t="str">
            <v/>
          </cell>
          <cell r="CU114" t="str">
            <v/>
          </cell>
          <cell r="CV114" t="str">
            <v>Xoserve Internal CR (business improvement initiative)</v>
          </cell>
          <cell r="CW114" t="str">
            <v>Xoserve Only</v>
          </cell>
          <cell r="CX114" t="b">
            <v>0</v>
          </cell>
          <cell r="CY114" t="b">
            <v>0</v>
          </cell>
          <cell r="CZ114" t="b">
            <v>0</v>
          </cell>
          <cell r="DA114" t="b">
            <v>1</v>
          </cell>
          <cell r="DB114" t="str">
            <v>Service Area 23: Internal</v>
          </cell>
          <cell r="DC114" t="str">
            <v>None (Xoserve internal initiative)</v>
          </cell>
          <cell r="DD114" t="str">
            <v>Low</v>
          </cell>
          <cell r="DE114" t="b">
            <v>0</v>
          </cell>
          <cell r="DF114" t="b">
            <v>0</v>
          </cell>
        </row>
        <row r="115">
          <cell r="A115" t="str">
            <v>COR2734</v>
          </cell>
          <cell r="B115" t="str">
            <v>Provision of DN Ratchet Charge Reports</v>
          </cell>
          <cell r="C115" t="str">
            <v>Z1 - Change completed</v>
          </cell>
          <cell r="D115">
            <v>41394</v>
          </cell>
          <cell r="E115" t="str">
            <v>CO RCVD 10/08/2012,EQ PROD 17/08/2012,BE SENT 18/10/2012, CA RCVD 14/11/2012,SN PROD 14/11/2012,SN SENT 27/11/2012,PD PROD 27/11/2012,PD IMPD 21/01/2013,PD SENT 24/04/2013,PD CLSD 30/04/2013</v>
          </cell>
          <cell r="F115" t="str">
            <v>Currently DNs have no visibility of Ratchet charges prior to their being invoiced to allow for cash flow planning. There is also no detailed information provided to support the invoices that identify the meter points to which the ratchet charges were appl</v>
          </cell>
          <cell r="G115" t="b">
            <v>0</v>
          </cell>
          <cell r="H115" t="str">
            <v/>
          </cell>
          <cell r="I115">
            <v>41131</v>
          </cell>
          <cell r="J115">
            <v>41145</v>
          </cell>
          <cell r="L115" t="b">
            <v>0</v>
          </cell>
          <cell r="M115" t="str">
            <v>ADN</v>
          </cell>
          <cell r="N115" t="str">
            <v/>
          </cell>
          <cell r="O115" t="str">
            <v>Joanna Ferguson</v>
          </cell>
          <cell r="P115" t="str">
            <v>Joanna Ferguson</v>
          </cell>
          <cell r="Q115" t="str">
            <v>Workload Meeting 15/08/12</v>
          </cell>
          <cell r="R115" t="str">
            <v/>
          </cell>
          <cell r="S115" t="str">
            <v>Lorraine Cave</v>
          </cell>
          <cell r="T115" t="str">
            <v>CO</v>
          </cell>
          <cell r="U115" t="str">
            <v>COMPLETE</v>
          </cell>
          <cell r="V115" t="b">
            <v>1</v>
          </cell>
          <cell r="W115">
            <v>41394</v>
          </cell>
          <cell r="X115" t="str">
            <v>Darran Dredge / Jean Lester</v>
          </cell>
          <cell r="Y115">
            <v>41138</v>
          </cell>
          <cell r="AD115" t="str">
            <v/>
          </cell>
          <cell r="AF115" t="str">
            <v>PROD</v>
          </cell>
          <cell r="AG115">
            <v>41138</v>
          </cell>
          <cell r="AH115">
            <v>41212</v>
          </cell>
          <cell r="AI115">
            <v>41226</v>
          </cell>
          <cell r="AK115">
            <v>41201</v>
          </cell>
          <cell r="AM115">
            <v>41200</v>
          </cell>
          <cell r="AN115" t="str">
            <v>Pre Sanction Meeting 16/10/12</v>
          </cell>
          <cell r="AR115" t="str">
            <v/>
          </cell>
          <cell r="AS115" t="str">
            <v>SENT</v>
          </cell>
          <cell r="AT115">
            <v>41200</v>
          </cell>
          <cell r="AU115">
            <v>41227</v>
          </cell>
          <cell r="AV115">
            <v>41241</v>
          </cell>
          <cell r="AW115">
            <v>41240</v>
          </cell>
          <cell r="AX115">
            <v>41240</v>
          </cell>
          <cell r="AZ115" t="str">
            <v/>
          </cell>
          <cell r="BA115">
            <v>41240</v>
          </cell>
          <cell r="BB115" t="str">
            <v/>
          </cell>
          <cell r="BC115" t="str">
            <v>SENT</v>
          </cell>
          <cell r="BD115">
            <v>41240</v>
          </cell>
          <cell r="BE115" t="b">
            <v>0</v>
          </cell>
          <cell r="BF115">
            <v>3</v>
          </cell>
          <cell r="BI115">
            <v>41292</v>
          </cell>
          <cell r="BJ115">
            <v>41388</v>
          </cell>
          <cell r="BK115">
            <v>41388</v>
          </cell>
          <cell r="BM115" t="str">
            <v>CLSD</v>
          </cell>
          <cell r="BN115">
            <v>41394</v>
          </cell>
          <cell r="BO115" t="str">
            <v>12/10/12 KB - Update provided by Darran Dredge "no EQR required as agreed with Joanna Ferguson but a BER will be produced.  Planned date for BER is 19/10/12"
03/09/12 KB - This piece of work can be handled as a small internal change and therefore won't fo</v>
          </cell>
          <cell r="BQ115" t="str">
            <v/>
          </cell>
          <cell r="BS115" t="str">
            <v/>
          </cell>
          <cell r="BU115" t="str">
            <v/>
          </cell>
          <cell r="BW115" t="str">
            <v/>
          </cell>
          <cell r="BX115" t="str">
            <v/>
          </cell>
          <cell r="BY115" t="str">
            <v/>
          </cell>
          <cell r="BZ115" t="str">
            <v/>
          </cell>
          <cell r="CA115" t="str">
            <v/>
          </cell>
          <cell r="CB115" t="str">
            <v/>
          </cell>
          <cell r="CC115" t="str">
            <v/>
          </cell>
          <cell r="CD115" t="str">
            <v/>
          </cell>
          <cell r="CE115" t="str">
            <v/>
          </cell>
          <cell r="CF115" t="str">
            <v/>
          </cell>
          <cell r="CG115" t="b">
            <v>0</v>
          </cell>
          <cell r="CH115" t="str">
            <v/>
          </cell>
          <cell r="CJ115" t="b">
            <v>0</v>
          </cell>
          <cell r="CK115" t="b">
            <v>0</v>
          </cell>
          <cell r="CL115" t="b">
            <v>0</v>
          </cell>
          <cell r="CM115" t="str">
            <v/>
          </cell>
          <cell r="CO115" t="str">
            <v/>
          </cell>
          <cell r="CP115" t="str">
            <v/>
          </cell>
          <cell r="CQ115" t="b">
            <v>0</v>
          </cell>
          <cell r="CR115" t="b">
            <v>0</v>
          </cell>
          <cell r="CS115" t="str">
            <v/>
          </cell>
          <cell r="CT115" t="str">
            <v/>
          </cell>
          <cell r="CU115" t="str">
            <v/>
          </cell>
          <cell r="CV115" t="str">
            <v/>
          </cell>
          <cell r="CW115" t="str">
            <v/>
          </cell>
          <cell r="CX115" t="b">
            <v>0</v>
          </cell>
          <cell r="CY115" t="b">
            <v>0</v>
          </cell>
          <cell r="CZ115" t="b">
            <v>0</v>
          </cell>
          <cell r="DA115" t="b">
            <v>0</v>
          </cell>
          <cell r="DB115" t="str">
            <v/>
          </cell>
          <cell r="DC115" t="str">
            <v/>
          </cell>
          <cell r="DD115" t="str">
            <v/>
          </cell>
          <cell r="DE115" t="b">
            <v>0</v>
          </cell>
          <cell r="DF115" t="b">
            <v>0</v>
          </cell>
        </row>
        <row r="116">
          <cell r="A116" t="str">
            <v>4606</v>
          </cell>
          <cell r="B116" t="str">
            <v>UNC Modification 0636A - Updating the parameters for the NTS Optional Commodity Charge</v>
          </cell>
          <cell r="C116" t="str">
            <v>Y2 - ROM completed</v>
          </cell>
          <cell r="D116">
            <v>43160</v>
          </cell>
          <cell r="E116" t="str">
            <v>0. ROM In-Progress
0.5 Change Proposal awaiting MOD approval (ROM complete)</v>
          </cell>
          <cell r="F116" t="str">
            <v>SPAA CP 17/379 introduces a solution to distribute to Suppliers the unallocated payments associated with unidentified prepayment transactions. The solution requires a report from the CDSP which gives the market share of specified Suppliers with prepayment</v>
          </cell>
          <cell r="G116" t="b">
            <v>0</v>
          </cell>
          <cell r="H116" t="str">
            <v>0636A</v>
          </cell>
          <cell r="I116">
            <v>43146</v>
          </cell>
          <cell r="K116">
            <v>43160</v>
          </cell>
          <cell r="L116" t="b">
            <v>0</v>
          </cell>
          <cell r="M116" t="str">
            <v/>
          </cell>
          <cell r="N116" t="str">
            <v/>
          </cell>
          <cell r="O116" t="str">
            <v>Nick Wye</v>
          </cell>
          <cell r="P116" t="str">
            <v>Nick Wye</v>
          </cell>
          <cell r="Q116" t="str">
            <v/>
          </cell>
          <cell r="R116" t="str">
            <v/>
          </cell>
          <cell r="S116" t="str">
            <v>Murray Thomson</v>
          </cell>
          <cell r="T116" t="str">
            <v>CP</v>
          </cell>
          <cell r="U116" t="str">
            <v>COMPLETE</v>
          </cell>
          <cell r="V116" t="b">
            <v>0</v>
          </cell>
          <cell r="W116">
            <v>43262</v>
          </cell>
          <cell r="X116" t="str">
            <v/>
          </cell>
          <cell r="AD116" t="str">
            <v/>
          </cell>
          <cell r="AF116" t="str">
            <v/>
          </cell>
          <cell r="AN116" t="str">
            <v/>
          </cell>
          <cell r="AR116" t="str">
            <v/>
          </cell>
          <cell r="AS116" t="str">
            <v/>
          </cell>
          <cell r="AZ116" t="str">
            <v/>
          </cell>
          <cell r="BB116" t="str">
            <v/>
          </cell>
          <cell r="BC116" t="str">
            <v/>
          </cell>
          <cell r="BE116" t="b">
            <v>0</v>
          </cell>
          <cell r="BH116">
            <v>43160</v>
          </cell>
          <cell r="BI116">
            <v>43160</v>
          </cell>
          <cell r="BM116" t="str">
            <v/>
          </cell>
          <cell r="BO116" t="str">
            <v>31/05/2018 RJ - No update from Jo Duncan.
24/05/2018 RJ - Update from Jo Duncan: ROM Complete
01/03/2018 DC ROM Response sent out today.
19/02/2018 DC update: ROM submitted to PO 15/02.  JB has sent the XRN number to Muray/Paul, this will go to ICAF for i</v>
          </cell>
          <cell r="BQ116" t="str">
            <v/>
          </cell>
          <cell r="BS116" t="str">
            <v/>
          </cell>
          <cell r="BU116" t="str">
            <v/>
          </cell>
          <cell r="BW116" t="str">
            <v/>
          </cell>
          <cell r="BX116" t="str">
            <v/>
          </cell>
          <cell r="BY116" t="str">
            <v>0</v>
          </cell>
          <cell r="BZ116" t="str">
            <v/>
          </cell>
          <cell r="CA116" t="str">
            <v>Data Office</v>
          </cell>
          <cell r="CB116" t="str">
            <v/>
          </cell>
          <cell r="CC116" t="str">
            <v>Third Party SI / Service Provider</v>
          </cell>
          <cell r="CD116" t="str">
            <v/>
          </cell>
          <cell r="CE116" t="str">
            <v/>
          </cell>
          <cell r="CF116" t="str">
            <v/>
          </cell>
          <cell r="CG116" t="b">
            <v>0</v>
          </cell>
          <cell r="CH116" t="str">
            <v/>
          </cell>
          <cell r="CJ116" t="b">
            <v>0</v>
          </cell>
          <cell r="CK116" t="b">
            <v>0</v>
          </cell>
          <cell r="CL116" t="b">
            <v>0</v>
          </cell>
          <cell r="CM116" t="str">
            <v/>
          </cell>
          <cell r="CN116">
            <v>0</v>
          </cell>
          <cell r="CO116" t="str">
            <v/>
          </cell>
          <cell r="CP116" t="str">
            <v/>
          </cell>
          <cell r="CQ116" t="b">
            <v>0</v>
          </cell>
          <cell r="CR116" t="b">
            <v>0</v>
          </cell>
          <cell r="CS116" t="str">
            <v/>
          </cell>
          <cell r="CT116" t="str">
            <v/>
          </cell>
          <cell r="CU116" t="str">
            <v/>
          </cell>
          <cell r="CV116" t="str">
            <v>MOD/Ofgem</v>
          </cell>
          <cell r="CW116" t="str">
            <v/>
          </cell>
          <cell r="CX116" t="b">
            <v>0</v>
          </cell>
          <cell r="CY116" t="b">
            <v>0</v>
          </cell>
          <cell r="CZ116" t="b">
            <v>0</v>
          </cell>
          <cell r="DA116" t="b">
            <v>0</v>
          </cell>
          <cell r="DB116" t="str">
            <v/>
          </cell>
          <cell r="DC116" t="str">
            <v/>
          </cell>
          <cell r="DD116" t="str">
            <v/>
          </cell>
          <cell r="DE116" t="b">
            <v>0</v>
          </cell>
          <cell r="DF116" t="b">
            <v>0</v>
          </cell>
        </row>
        <row r="117">
          <cell r="A117" t="str">
            <v>COR2472</v>
          </cell>
          <cell r="B117" t="str">
            <v xml:space="preserve">Suspected Illegal Gas Connections </v>
          </cell>
          <cell r="C117" t="str">
            <v>Z1 - Change completed</v>
          </cell>
          <cell r="D117">
            <v>40977</v>
          </cell>
          <cell r="E117" t="str">
            <v xml:space="preserve">CO RCVD 14/11/2011,EQ PNDG 28/11/2011,EQ PROD 28/11/2011,BE PROD 09/12/2012,BE SENT 15/12/2011,CA RCVD 21/12/2011,SN PNDG 21/12/2011,SN PROD 21/12/2011,SN SENT 22/12/2011,PD PROD 22/12/2011,PD IMPD 05/01/2012,PD SENT 13/01/2012,PD CLSD 09/03/2012,EQ PROD </v>
          </cell>
          <cell r="F117" t="str">
            <v xml:space="preserve">Investigative work is required on a population of suspected gas ‘illegal connections’ identified and provided to NGD by British Gas. While suspect connections do not constitute prima facie evidence of theft occurring there is a strong association between </v>
          </cell>
          <cell r="G117" t="b">
            <v>0</v>
          </cell>
          <cell r="H117" t="str">
            <v/>
          </cell>
          <cell r="I117">
            <v>40861</v>
          </cell>
          <cell r="J117">
            <v>40875</v>
          </cell>
          <cell r="L117" t="b">
            <v>0</v>
          </cell>
          <cell r="M117" t="str">
            <v>NNW</v>
          </cell>
          <cell r="N117" t="str">
            <v>NGD</v>
          </cell>
          <cell r="O117" t="str">
            <v>Alan Raper</v>
          </cell>
          <cell r="P117" t="str">
            <v>Alan Raper</v>
          </cell>
          <cell r="Q117" t="str">
            <v>Workload Meeting 16/11/11</v>
          </cell>
          <cell r="R117" t="str">
            <v/>
          </cell>
          <cell r="S117" t="str">
            <v>Dave Turpin</v>
          </cell>
          <cell r="T117" t="str">
            <v>CO</v>
          </cell>
          <cell r="U117" t="str">
            <v>COMPLETE</v>
          </cell>
          <cell r="V117" t="b">
            <v>1</v>
          </cell>
          <cell r="X117" t="str">
            <v>Stephen Chivers</v>
          </cell>
          <cell r="Y117">
            <v>40875</v>
          </cell>
          <cell r="AD117" t="str">
            <v/>
          </cell>
          <cell r="AF117" t="str">
            <v>PROD</v>
          </cell>
          <cell r="AG117">
            <v>40875</v>
          </cell>
          <cell r="AH117">
            <v>41252</v>
          </cell>
          <cell r="AI117">
            <v>41266</v>
          </cell>
          <cell r="AJ117">
            <v>40892</v>
          </cell>
          <cell r="AK117">
            <v>41266</v>
          </cell>
          <cell r="AM117">
            <v>40892</v>
          </cell>
          <cell r="AN117" t="str">
            <v>Pre Sanction Meeting 13/12/11</v>
          </cell>
          <cell r="AO117">
            <v>40981</v>
          </cell>
          <cell r="AP117">
            <v>0</v>
          </cell>
          <cell r="AR117" t="str">
            <v/>
          </cell>
          <cell r="AS117" t="str">
            <v>SENT</v>
          </cell>
          <cell r="AT117">
            <v>40892</v>
          </cell>
          <cell r="AU117">
            <v>40898</v>
          </cell>
          <cell r="AV117">
            <v>40917</v>
          </cell>
          <cell r="AW117">
            <v>40899</v>
          </cell>
          <cell r="AX117">
            <v>40899</v>
          </cell>
          <cell r="AY117">
            <v>40899</v>
          </cell>
          <cell r="AZ117" t="str">
            <v>Dave Turpin</v>
          </cell>
          <cell r="BA117">
            <v>40899</v>
          </cell>
          <cell r="BB117" t="str">
            <v>2 Mths</v>
          </cell>
          <cell r="BC117" t="str">
            <v>SENT</v>
          </cell>
          <cell r="BD117">
            <v>40899</v>
          </cell>
          <cell r="BE117" t="b">
            <v>0</v>
          </cell>
          <cell r="BF117">
            <v>5</v>
          </cell>
          <cell r="BG117">
            <v>40899</v>
          </cell>
          <cell r="BH117">
            <v>40914</v>
          </cell>
          <cell r="BI117">
            <v>40913</v>
          </cell>
          <cell r="BJ117">
            <v>40921</v>
          </cell>
          <cell r="BK117">
            <v>40921</v>
          </cell>
          <cell r="BL117">
            <v>40949</v>
          </cell>
          <cell r="BM117" t="str">
            <v>CLSD</v>
          </cell>
          <cell r="BN117">
            <v>40977</v>
          </cell>
          <cell r="BO117" t="str">
            <v>19/03/12 AK - Email rec'd from Stephen Chivers stating "I am pleased to report that this Change Order has been completed satisfactorily and the Project Manager has approved its closedown. The WBS code XAO/05027 may now be closed as there will be no furthe</v>
          </cell>
          <cell r="BQ117" t="str">
            <v/>
          </cell>
          <cell r="BS117" t="str">
            <v/>
          </cell>
          <cell r="BU117" t="str">
            <v/>
          </cell>
          <cell r="BW117" t="str">
            <v/>
          </cell>
          <cell r="BX117" t="str">
            <v/>
          </cell>
          <cell r="BY117" t="str">
            <v/>
          </cell>
          <cell r="BZ117" t="str">
            <v/>
          </cell>
          <cell r="CA117" t="str">
            <v/>
          </cell>
          <cell r="CB117" t="str">
            <v/>
          </cell>
          <cell r="CC117" t="str">
            <v/>
          </cell>
          <cell r="CD117" t="str">
            <v/>
          </cell>
          <cell r="CE117" t="str">
            <v/>
          </cell>
          <cell r="CF117" t="str">
            <v/>
          </cell>
          <cell r="CG117" t="b">
            <v>0</v>
          </cell>
          <cell r="CH117" t="str">
            <v/>
          </cell>
          <cell r="CJ117" t="b">
            <v>0</v>
          </cell>
          <cell r="CK117" t="b">
            <v>0</v>
          </cell>
          <cell r="CL117" t="b">
            <v>0</v>
          </cell>
          <cell r="CM117" t="str">
            <v/>
          </cell>
          <cell r="CO117" t="str">
            <v/>
          </cell>
          <cell r="CP117" t="str">
            <v/>
          </cell>
          <cell r="CQ117" t="b">
            <v>0</v>
          </cell>
          <cell r="CR117" t="b">
            <v>0</v>
          </cell>
          <cell r="CS117" t="str">
            <v/>
          </cell>
          <cell r="CT117" t="str">
            <v/>
          </cell>
          <cell r="CU117" t="str">
            <v/>
          </cell>
          <cell r="CV117" t="str">
            <v/>
          </cell>
          <cell r="CW117" t="str">
            <v/>
          </cell>
          <cell r="CX117" t="b">
            <v>0</v>
          </cell>
          <cell r="CY117" t="b">
            <v>0</v>
          </cell>
          <cell r="CZ117" t="b">
            <v>0</v>
          </cell>
          <cell r="DA117" t="b">
            <v>0</v>
          </cell>
          <cell r="DB117" t="str">
            <v/>
          </cell>
          <cell r="DC117" t="str">
            <v/>
          </cell>
          <cell r="DD117" t="str">
            <v/>
          </cell>
          <cell r="DE117" t="b">
            <v>0</v>
          </cell>
          <cell r="DF117" t="b">
            <v>0</v>
          </cell>
        </row>
        <row r="118">
          <cell r="A118" t="str">
            <v>COR3007</v>
          </cell>
          <cell r="B118" t="str">
            <v>The proposal to delay the implementation of the back billing element of MOD 425V until 1st October 
UNC MOD 450B – Monthly revision of erroneous SSP Aqs outside the User AQ Review Period.
Implementation</v>
          </cell>
          <cell r="C118" t="str">
            <v>Z1 - Change completed</v>
          </cell>
          <cell r="D118">
            <v>42034</v>
          </cell>
          <cell r="E118" t="str">
            <v>CO-RCVD 14/03/2014
EQ-PROD 19/03/2014
EQ-SENT 09/04/2014
BE-RCVD 19/05/2014
BE-PROD 19/05/2014
BE-SENT 18/06/2014
CA-RCVD 30/06/2014
SN-PROD 30/06/2014
SN-SENT 14/07/2014
PD-PROD 14/07/2014
PD-IMPD 25/10/2014
PD-SENT 08/01/2015
PD-CLSD 30/01/2015</v>
          </cell>
          <cell r="F118" t="str">
            <v xml:space="preserve">
High Priority – UNC Modification 450, variant B, has been approved and a systematised solution is required to facilitate up to 20,000 per month AQ amendments.</v>
          </cell>
          <cell r="G118" t="b">
            <v>1</v>
          </cell>
          <cell r="H118" t="str">
            <v>Mod 450B</v>
          </cell>
          <cell r="I118">
            <v>41712</v>
          </cell>
          <cell r="J118">
            <v>41725</v>
          </cell>
          <cell r="K118">
            <v>41913</v>
          </cell>
          <cell r="L118" t="b">
            <v>0</v>
          </cell>
          <cell r="M118" t="str">
            <v>ALL</v>
          </cell>
          <cell r="N118" t="str">
            <v/>
          </cell>
          <cell r="O118" t="str">
            <v>Ruth Thomas</v>
          </cell>
          <cell r="P118" t="str">
            <v>Alan Raper</v>
          </cell>
          <cell r="Q118" t="str">
            <v>ICAF Meeting 19/03/14</v>
          </cell>
          <cell r="R118" t="str">
            <v>Dave Ackers / Lee Jackson</v>
          </cell>
          <cell r="S118" t="str">
            <v>Lorraine Cave</v>
          </cell>
          <cell r="T118" t="str">
            <v>CO</v>
          </cell>
          <cell r="U118" t="str">
            <v>COMPLETE</v>
          </cell>
          <cell r="V118" t="b">
            <v>1</v>
          </cell>
          <cell r="W118">
            <v>42034</v>
          </cell>
          <cell r="X118" t="str">
            <v>Sue Broadbent</v>
          </cell>
          <cell r="Y118">
            <v>41717</v>
          </cell>
          <cell r="Z118">
            <v>41739</v>
          </cell>
          <cell r="AB118">
            <v>41738</v>
          </cell>
          <cell r="AC118">
            <v>0</v>
          </cell>
          <cell r="AD118" t="str">
            <v>3 months</v>
          </cell>
          <cell r="AE118">
            <v>41830</v>
          </cell>
          <cell r="AF118" t="str">
            <v>SENT</v>
          </cell>
          <cell r="AG118">
            <v>41738</v>
          </cell>
          <cell r="AH118">
            <v>41778</v>
          </cell>
          <cell r="AI118">
            <v>41793</v>
          </cell>
          <cell r="AJ118">
            <v>41792</v>
          </cell>
          <cell r="AK118">
            <v>41820</v>
          </cell>
          <cell r="AM118">
            <v>41808</v>
          </cell>
          <cell r="AN118" t="str">
            <v>Pre Sanction Meeting 17/06/14</v>
          </cell>
          <cell r="AO118">
            <v>41838</v>
          </cell>
          <cell r="AP118">
            <v>83420</v>
          </cell>
          <cell r="AQ118">
            <v>88744</v>
          </cell>
          <cell r="AR118" t="str">
            <v/>
          </cell>
          <cell r="AS118" t="str">
            <v>SENT</v>
          </cell>
          <cell r="AT118">
            <v>41808</v>
          </cell>
          <cell r="AU118">
            <v>41820</v>
          </cell>
          <cell r="AV118">
            <v>41831</v>
          </cell>
          <cell r="AW118">
            <v>41831</v>
          </cell>
          <cell r="AX118">
            <v>41836</v>
          </cell>
          <cell r="AZ118" t="str">
            <v/>
          </cell>
          <cell r="BA118">
            <v>41834</v>
          </cell>
          <cell r="BB118" t="str">
            <v/>
          </cell>
          <cell r="BC118" t="str">
            <v>SENT</v>
          </cell>
          <cell r="BD118">
            <v>41834</v>
          </cell>
          <cell r="BE118" t="b">
            <v>0</v>
          </cell>
          <cell r="BF118">
            <v>3</v>
          </cell>
          <cell r="BI118">
            <v>41937</v>
          </cell>
          <cell r="BK118">
            <v>42012</v>
          </cell>
          <cell r="BL118">
            <v>42068</v>
          </cell>
          <cell r="BM118" t="str">
            <v>CLSD</v>
          </cell>
          <cell r="BN118">
            <v>42034</v>
          </cell>
          <cell r="BO118" t="str">
            <v>08/01/2015 HT - Note attached to the CCN email that went out to Network that was sent in and authorised by the BA</v>
          </cell>
          <cell r="BQ118" t="str">
            <v/>
          </cell>
          <cell r="BS118" t="str">
            <v/>
          </cell>
          <cell r="BU118" t="str">
            <v/>
          </cell>
          <cell r="BW118" t="str">
            <v/>
          </cell>
          <cell r="BX118" t="str">
            <v/>
          </cell>
          <cell r="BY118" t="str">
            <v/>
          </cell>
          <cell r="BZ118" t="str">
            <v/>
          </cell>
          <cell r="CA118" t="str">
            <v/>
          </cell>
          <cell r="CB118" t="str">
            <v/>
          </cell>
          <cell r="CC118" t="str">
            <v/>
          </cell>
          <cell r="CD118" t="str">
            <v/>
          </cell>
          <cell r="CE118" t="str">
            <v/>
          </cell>
          <cell r="CF118" t="str">
            <v/>
          </cell>
          <cell r="CG118" t="b">
            <v>0</v>
          </cell>
          <cell r="CH118" t="str">
            <v/>
          </cell>
          <cell r="CJ118" t="b">
            <v>0</v>
          </cell>
          <cell r="CK118" t="b">
            <v>0</v>
          </cell>
          <cell r="CL118" t="b">
            <v>0</v>
          </cell>
          <cell r="CM118" t="str">
            <v/>
          </cell>
          <cell r="CO118" t="str">
            <v/>
          </cell>
          <cell r="CP118" t="str">
            <v/>
          </cell>
          <cell r="CQ118" t="b">
            <v>0</v>
          </cell>
          <cell r="CR118" t="b">
            <v>0</v>
          </cell>
          <cell r="CS118" t="str">
            <v/>
          </cell>
          <cell r="CT118" t="str">
            <v/>
          </cell>
          <cell r="CU118" t="str">
            <v/>
          </cell>
          <cell r="CV118" t="str">
            <v/>
          </cell>
          <cell r="CW118" t="str">
            <v/>
          </cell>
          <cell r="CX118" t="b">
            <v>0</v>
          </cell>
          <cell r="CY118" t="b">
            <v>0</v>
          </cell>
          <cell r="CZ118" t="b">
            <v>0</v>
          </cell>
          <cell r="DA118" t="b">
            <v>0</v>
          </cell>
          <cell r="DB118" t="str">
            <v/>
          </cell>
          <cell r="DC118" t="str">
            <v/>
          </cell>
          <cell r="DD118" t="str">
            <v/>
          </cell>
          <cell r="DE118" t="b">
            <v>0</v>
          </cell>
          <cell r="DF118" t="b">
            <v>0</v>
          </cell>
        </row>
        <row r="119">
          <cell r="A119" t="str">
            <v>4549</v>
          </cell>
          <cell r="B119" t="str">
            <v>Future Solution for Hosting and Support of www.xoserve.com</v>
          </cell>
          <cell r="C119" t="str">
            <v>F1 - CCR/Closedown document in progress</v>
          </cell>
          <cell r="D119">
            <v>43266</v>
          </cell>
          <cell r="E119" t="str">
            <v>1. Awaiting ICAF Assignment
2.1. Start-Up Approach In Progress
B1 - Start Up In Progress (Awaiting PAT/RACI)
D1 - Change in delivery
F1 - CCR/Closedown document in progress</v>
          </cell>
          <cell r="F119" t="str">
            <v xml:space="preserve">Our current hosting providers UK Fast do not provide Wordpress support, so in the event of any issues arising, UK Fast refuse to advise us on any fixes. For this reason we have an alternative supplier, Elementary Digital, to provide our website support.
</v>
          </cell>
          <cell r="G119" t="b">
            <v>0</v>
          </cell>
          <cell r="H119" t="str">
            <v/>
          </cell>
          <cell r="I119">
            <v>43074</v>
          </cell>
          <cell r="K119">
            <v>43089</v>
          </cell>
          <cell r="L119" t="b">
            <v>0</v>
          </cell>
          <cell r="M119" t="str">
            <v/>
          </cell>
          <cell r="N119" t="str">
            <v/>
          </cell>
          <cell r="O119" t="str">
            <v/>
          </cell>
          <cell r="P119" t="str">
            <v>Mohamed Abdel-Gadir</v>
          </cell>
          <cell r="Q119" t="str">
            <v/>
          </cell>
          <cell r="R119" t="str">
            <v>Vicky Palmer</v>
          </cell>
          <cell r="S119" t="str">
            <v>Emma Rose</v>
          </cell>
          <cell r="T119" t="str">
            <v>CR (Internal)</v>
          </cell>
          <cell r="U119" t="str">
            <v>LIVE</v>
          </cell>
          <cell r="V119" t="b">
            <v>0</v>
          </cell>
          <cell r="X119" t="str">
            <v/>
          </cell>
          <cell r="AD119" t="str">
            <v/>
          </cell>
          <cell r="AF119" t="str">
            <v/>
          </cell>
          <cell r="AN119" t="str">
            <v/>
          </cell>
          <cell r="AR119" t="str">
            <v/>
          </cell>
          <cell r="AS119" t="str">
            <v/>
          </cell>
          <cell r="AZ119" t="str">
            <v/>
          </cell>
          <cell r="BB119" t="str">
            <v/>
          </cell>
          <cell r="BC119" t="str">
            <v/>
          </cell>
          <cell r="BE119" t="b">
            <v>0</v>
          </cell>
          <cell r="BH119">
            <v>43215</v>
          </cell>
          <cell r="BM119" t="str">
            <v/>
          </cell>
          <cell r="BO119" t="str">
            <v>15/06/2018 DC Updated database to show project in closedown, and change PM to Dene Wiiliams as per Mike Entwistle
12/06/2018 DC I have emailed Dene Williams re this change.  Julie Smart has left the company so we need a new PM assigned.  There is document</v>
          </cell>
          <cell r="BQ119" t="str">
            <v/>
          </cell>
          <cell r="BS119" t="str">
            <v/>
          </cell>
          <cell r="BU119" t="str">
            <v/>
          </cell>
          <cell r="BW119" t="str">
            <v/>
          </cell>
          <cell r="BX119" t="str">
            <v/>
          </cell>
          <cell r="BY119" t="str">
            <v/>
          </cell>
          <cell r="BZ119" t="str">
            <v/>
          </cell>
          <cell r="CA119" t="str">
            <v>T &amp; SS</v>
          </cell>
          <cell r="CB119" t="str">
            <v/>
          </cell>
          <cell r="CC119" t="str">
            <v>Third Party SI / Service Provider</v>
          </cell>
          <cell r="CD119" t="str">
            <v>Other</v>
          </cell>
          <cell r="CE119" t="str">
            <v/>
          </cell>
          <cell r="CF119" t="str">
            <v>60-100 days</v>
          </cell>
          <cell r="CG119" t="b">
            <v>0</v>
          </cell>
          <cell r="CH119" t="str">
            <v/>
          </cell>
          <cell r="CJ119" t="b">
            <v>0</v>
          </cell>
          <cell r="CK119" t="b">
            <v>0</v>
          </cell>
          <cell r="CL119" t="b">
            <v>0</v>
          </cell>
          <cell r="CM119" t="str">
            <v/>
          </cell>
          <cell r="CN119">
            <v>0</v>
          </cell>
          <cell r="CO119" t="str">
            <v/>
          </cell>
          <cell r="CP119" t="str">
            <v/>
          </cell>
          <cell r="CQ119" t="b">
            <v>0</v>
          </cell>
          <cell r="CR119" t="b">
            <v>0</v>
          </cell>
          <cell r="CS119" t="str">
            <v/>
          </cell>
          <cell r="CT119" t="str">
            <v/>
          </cell>
          <cell r="CU119" t="str">
            <v/>
          </cell>
          <cell r="CV119" t="str">
            <v>Xoserve Internal CR (business improvement initiative)</v>
          </cell>
          <cell r="CW119" t="str">
            <v>All UK Gas Market Participants</v>
          </cell>
          <cell r="CX119" t="b">
            <v>0</v>
          </cell>
          <cell r="CY119" t="b">
            <v>0</v>
          </cell>
          <cell r="CZ119" t="b">
            <v>0</v>
          </cell>
          <cell r="DA119" t="b">
            <v>0</v>
          </cell>
          <cell r="DB119" t="str">
            <v>Service Area 23: Internal</v>
          </cell>
          <cell r="DC119" t="str">
            <v>None (Xoserve internal initiative)</v>
          </cell>
          <cell r="DD119" t="str">
            <v>Medium</v>
          </cell>
          <cell r="DE119" t="b">
            <v>0</v>
          </cell>
          <cell r="DF119" t="b">
            <v>0</v>
          </cell>
        </row>
        <row r="120">
          <cell r="A120" t="str">
            <v>4552</v>
          </cell>
          <cell r="B120" t="str">
            <v>‘Front end’ development of new Company Intranet</v>
          </cell>
          <cell r="C120" t="str">
            <v>B2 - Awaiting ME/Data Office/MR HLE quote</v>
          </cell>
          <cell r="D120">
            <v>43300</v>
          </cell>
          <cell r="E120" t="str">
            <v>1. Awaiting ICAF Assignment
2.1. Start-Up Approach In Progress
B1 - Start Up In Progress (Awaiting PAT/RACI)</v>
          </cell>
          <cell r="F120" t="str">
            <v>Xoserve’s Communications team has long identified a need to update the company’s Xonet site, to provide a modernised intranet which contributes to improved employee engagement and better meets the need of the business.
Until now, it would have been a com</v>
          </cell>
          <cell r="G120" t="b">
            <v>0</v>
          </cell>
          <cell r="H120" t="str">
            <v/>
          </cell>
          <cell r="I120">
            <v>43074</v>
          </cell>
          <cell r="K120">
            <v>42916</v>
          </cell>
          <cell r="L120" t="b">
            <v>0</v>
          </cell>
          <cell r="M120" t="str">
            <v/>
          </cell>
          <cell r="N120" t="str">
            <v/>
          </cell>
          <cell r="O120" t="str">
            <v/>
          </cell>
          <cell r="P120" t="str">
            <v>Sarah Bridge</v>
          </cell>
          <cell r="Q120" t="str">
            <v/>
          </cell>
          <cell r="R120" t="str">
            <v>Vicky Palmer</v>
          </cell>
          <cell r="S120" t="str">
            <v>Emma Rose</v>
          </cell>
          <cell r="T120" t="str">
            <v>CR (Internal)</v>
          </cell>
          <cell r="U120" t="str">
            <v>LIVE</v>
          </cell>
          <cell r="V120" t="b">
            <v>0</v>
          </cell>
          <cell r="X120" t="str">
            <v/>
          </cell>
          <cell r="AD120" t="str">
            <v/>
          </cell>
          <cell r="AF120" t="str">
            <v/>
          </cell>
          <cell r="AN120" t="str">
            <v/>
          </cell>
          <cell r="AR120" t="str">
            <v/>
          </cell>
          <cell r="AS120" t="str">
            <v/>
          </cell>
          <cell r="AZ120" t="str">
            <v/>
          </cell>
          <cell r="BB120" t="str">
            <v/>
          </cell>
          <cell r="BC120" t="str">
            <v/>
          </cell>
          <cell r="BE120" t="b">
            <v>0</v>
          </cell>
          <cell r="BH120">
            <v>43434</v>
          </cell>
          <cell r="BM120" t="str">
            <v/>
          </cell>
          <cell r="BO120" t="str">
            <v>25/06/2018 DC We have had the PAT Tool submitted, there is no EQR or BER the next step is BC.
16/04/18 IB Julie Smart Confirmed that Emma Rose will take over as Project Manager for this change.
21/03/2018 DC Alex and Jane have exhanged emails re this chan</v>
          </cell>
          <cell r="BQ120" t="str">
            <v/>
          </cell>
          <cell r="BS120" t="str">
            <v/>
          </cell>
          <cell r="BU120" t="str">
            <v/>
          </cell>
          <cell r="BW120" t="str">
            <v/>
          </cell>
          <cell r="BX120" t="str">
            <v/>
          </cell>
          <cell r="BY120" t="str">
            <v/>
          </cell>
          <cell r="BZ120" t="str">
            <v/>
          </cell>
          <cell r="CA120" t="str">
            <v>T &amp; SS</v>
          </cell>
          <cell r="CB120" t="str">
            <v/>
          </cell>
          <cell r="CC120" t="str">
            <v>Third Party SI / Service Provider</v>
          </cell>
          <cell r="CD120" t="str">
            <v>Other</v>
          </cell>
          <cell r="CE120" t="str">
            <v>Other</v>
          </cell>
          <cell r="CF120" t="str">
            <v>60-100 days</v>
          </cell>
          <cell r="CG120" t="b">
            <v>0</v>
          </cell>
          <cell r="CH120" t="str">
            <v/>
          </cell>
          <cell r="CJ120" t="b">
            <v>0</v>
          </cell>
          <cell r="CK120" t="b">
            <v>0</v>
          </cell>
          <cell r="CL120" t="b">
            <v>0</v>
          </cell>
          <cell r="CM120" t="str">
            <v/>
          </cell>
          <cell r="CN120">
            <v>0</v>
          </cell>
          <cell r="CO120" t="str">
            <v>A new intranet will mean better collaboration across the business, seamless integration with other communications channels (e.g. Microsoft 365 tools) and the enhanced use of analytics.
We believe that a new intranet, built on customer requirements, will</v>
          </cell>
          <cell r="CP120" t="str">
            <v/>
          </cell>
          <cell r="CQ120" t="b">
            <v>0</v>
          </cell>
          <cell r="CR120" t="b">
            <v>0</v>
          </cell>
          <cell r="CS120" t="str">
            <v/>
          </cell>
          <cell r="CT120" t="str">
            <v/>
          </cell>
          <cell r="CU120" t="str">
            <v/>
          </cell>
          <cell r="CV120" t="str">
            <v>Xoserve Internal CR (business improvement initiative)</v>
          </cell>
          <cell r="CW120" t="str">
            <v>Xoserve Only</v>
          </cell>
          <cell r="CX120" t="b">
            <v>0</v>
          </cell>
          <cell r="CY120" t="b">
            <v>0</v>
          </cell>
          <cell r="CZ120" t="b">
            <v>0</v>
          </cell>
          <cell r="DA120" t="b">
            <v>0</v>
          </cell>
          <cell r="DB120" t="str">
            <v>Service Area 23: Internal</v>
          </cell>
          <cell r="DC120" t="str">
            <v>None (Xoserve internal initiative)</v>
          </cell>
          <cell r="DD120" t="str">
            <v>Low</v>
          </cell>
          <cell r="DE120" t="b">
            <v>0</v>
          </cell>
          <cell r="DF120" t="b">
            <v>0</v>
          </cell>
        </row>
        <row r="121">
          <cell r="A121" t="str">
            <v>COR2812</v>
          </cell>
          <cell r="B121" t="str">
            <v>Portfolio Reconciliation – Supplier Data Set’ (Mod 431)</v>
          </cell>
          <cell r="C121" t="str">
            <v>Z2 - Change cancelled</v>
          </cell>
          <cell r="D121">
            <v>41236</v>
          </cell>
          <cell r="E121" t="str">
            <v>CO RCVD 19/10/2012,EQ PROD 01/11/2012,EQ SENT 23/11/2012
EQ-CLSD 25/09/13</v>
          </cell>
          <cell r="F121" t="str">
            <v>As part of the “Supplier Direct” proposal for obtaining supplier portfolios, an initial step is to obtain a list of contacts at each supplier organisation. Given that the release of this data will have to be signed off at a senior level it is proposed tha</v>
          </cell>
          <cell r="G121" t="b">
            <v>0</v>
          </cell>
          <cell r="H121" t="str">
            <v/>
          </cell>
          <cell r="I121">
            <v>41201</v>
          </cell>
          <cell r="J121">
            <v>41215</v>
          </cell>
          <cell r="L121" t="b">
            <v>0</v>
          </cell>
          <cell r="M121" t="str">
            <v>ALL</v>
          </cell>
          <cell r="N121" t="str">
            <v/>
          </cell>
          <cell r="O121" t="str">
            <v>Alan Raper</v>
          </cell>
          <cell r="P121" t="str">
            <v>Alan Raper</v>
          </cell>
          <cell r="Q121" t="str">
            <v>Workload Meeting 24/10/12</v>
          </cell>
          <cell r="R121" t="str">
            <v/>
          </cell>
          <cell r="S121" t="str">
            <v>Lorraine Cave</v>
          </cell>
          <cell r="T121" t="str">
            <v>CO</v>
          </cell>
          <cell r="U121" t="str">
            <v>CLOSED</v>
          </cell>
          <cell r="V121" t="b">
            <v>1</v>
          </cell>
          <cell r="X121" t="str">
            <v>Sue Turnbull</v>
          </cell>
          <cell r="Y121">
            <v>41214</v>
          </cell>
          <cell r="Z121">
            <v>41236</v>
          </cell>
          <cell r="AA121">
            <v>41236</v>
          </cell>
          <cell r="AB121">
            <v>41236</v>
          </cell>
          <cell r="AD121" t="str">
            <v/>
          </cell>
          <cell r="AF121" t="str">
            <v>CLSD</v>
          </cell>
          <cell r="AG121">
            <v>41542</v>
          </cell>
          <cell r="AN121" t="str">
            <v/>
          </cell>
          <cell r="AR121" t="str">
            <v/>
          </cell>
          <cell r="AS121" t="str">
            <v/>
          </cell>
          <cell r="AZ121" t="str">
            <v/>
          </cell>
          <cell r="BB121" t="str">
            <v/>
          </cell>
          <cell r="BC121" t="str">
            <v/>
          </cell>
          <cell r="BE121" t="b">
            <v>0</v>
          </cell>
          <cell r="BF121">
            <v>3</v>
          </cell>
          <cell r="BM121" t="str">
            <v/>
          </cell>
          <cell r="BO121" t="str">
            <v xml:space="preserve">25/09/13 KB - Note from Alan authorising closure of COR2812. 
25/09/13 KB - Note sent to Alan requesting update / authorisation to close. 
25/02/13 KB - CO placed on hold - refer to e-mails. 
1/11/2012 CM- EQIR sent on the 01/11.                          </v>
          </cell>
          <cell r="BQ121" t="str">
            <v/>
          </cell>
          <cell r="BS121" t="str">
            <v/>
          </cell>
          <cell r="BU121" t="str">
            <v/>
          </cell>
          <cell r="BW121" t="str">
            <v/>
          </cell>
          <cell r="BX121" t="str">
            <v/>
          </cell>
          <cell r="BY121" t="str">
            <v/>
          </cell>
          <cell r="BZ121" t="str">
            <v/>
          </cell>
          <cell r="CA121" t="str">
            <v/>
          </cell>
          <cell r="CB121" t="str">
            <v/>
          </cell>
          <cell r="CC121" t="str">
            <v/>
          </cell>
          <cell r="CD121" t="str">
            <v/>
          </cell>
          <cell r="CE121" t="str">
            <v/>
          </cell>
          <cell r="CF121" t="str">
            <v/>
          </cell>
          <cell r="CG121" t="b">
            <v>0</v>
          </cell>
          <cell r="CH121" t="str">
            <v/>
          </cell>
          <cell r="CJ121" t="b">
            <v>0</v>
          </cell>
          <cell r="CK121" t="b">
            <v>0</v>
          </cell>
          <cell r="CL121" t="b">
            <v>0</v>
          </cell>
          <cell r="CM121" t="str">
            <v/>
          </cell>
          <cell r="CO121" t="str">
            <v/>
          </cell>
          <cell r="CP121" t="str">
            <v/>
          </cell>
          <cell r="CQ121" t="b">
            <v>0</v>
          </cell>
          <cell r="CR121" t="b">
            <v>0</v>
          </cell>
          <cell r="CS121" t="str">
            <v/>
          </cell>
          <cell r="CT121" t="str">
            <v/>
          </cell>
          <cell r="CU121" t="str">
            <v/>
          </cell>
          <cell r="CV121" t="str">
            <v/>
          </cell>
          <cell r="CW121" t="str">
            <v/>
          </cell>
          <cell r="CX121" t="b">
            <v>0</v>
          </cell>
          <cell r="CY121" t="b">
            <v>0</v>
          </cell>
          <cell r="CZ121" t="b">
            <v>0</v>
          </cell>
          <cell r="DA121" t="b">
            <v>0</v>
          </cell>
          <cell r="DB121" t="str">
            <v/>
          </cell>
          <cell r="DC121" t="str">
            <v/>
          </cell>
          <cell r="DD121" t="str">
            <v/>
          </cell>
          <cell r="DE121" t="b">
            <v>0</v>
          </cell>
          <cell r="DF121" t="b">
            <v>0</v>
          </cell>
        </row>
        <row r="122">
          <cell r="A122" t="str">
            <v>COR2162</v>
          </cell>
          <cell r="B122" t="str">
            <v>National Grid Gas Distribution Priority Services Register Report</v>
          </cell>
          <cell r="C122" t="str">
            <v>Z2 - Change cancelled</v>
          </cell>
          <cell r="D122">
            <v>40894</v>
          </cell>
          <cell r="E122" t="str">
            <v>CO RCVD 03/12/2010,EQ PNDG 08/12/2010,EQ PROD 17/12/2011</v>
          </cell>
          <cell r="F122" t="str">
            <v xml:space="preserve">The objective of the project is to deliver a one-off report identifying vulnerable consumers on NGD Networks. </v>
          </cell>
          <cell r="G122" t="b">
            <v>0</v>
          </cell>
          <cell r="H122" t="str">
            <v/>
          </cell>
          <cell r="I122">
            <v>40515</v>
          </cell>
          <cell r="J122">
            <v>40529</v>
          </cell>
          <cell r="L122" t="b">
            <v>0</v>
          </cell>
          <cell r="M122" t="str">
            <v>NNW</v>
          </cell>
          <cell r="N122" t="str">
            <v>NGD</v>
          </cell>
          <cell r="O122" t="str">
            <v>Ruth Thomas</v>
          </cell>
          <cell r="P122" t="str">
            <v>Phil Lucas</v>
          </cell>
          <cell r="Q122" t="str">
            <v>Workload Meeting 08/12/10</v>
          </cell>
          <cell r="R122" t="str">
            <v/>
          </cell>
          <cell r="S122" t="str">
            <v>Lorraine Cave</v>
          </cell>
          <cell r="T122" t="str">
            <v>CO</v>
          </cell>
          <cell r="U122" t="str">
            <v>CLOSED</v>
          </cell>
          <cell r="V122" t="b">
            <v>1</v>
          </cell>
          <cell r="X122" t="str">
            <v/>
          </cell>
          <cell r="Y122">
            <v>40529</v>
          </cell>
          <cell r="AD122" t="str">
            <v/>
          </cell>
          <cell r="AF122" t="str">
            <v>PROD</v>
          </cell>
          <cell r="AG122">
            <v>40894</v>
          </cell>
          <cell r="AN122" t="str">
            <v/>
          </cell>
          <cell r="AR122" t="str">
            <v/>
          </cell>
          <cell r="AS122" t="str">
            <v/>
          </cell>
          <cell r="AZ122" t="str">
            <v/>
          </cell>
          <cell r="BB122" t="str">
            <v/>
          </cell>
          <cell r="BC122" t="str">
            <v/>
          </cell>
          <cell r="BE122" t="b">
            <v>0</v>
          </cell>
          <cell r="BF122">
            <v>5</v>
          </cell>
          <cell r="BM122" t="str">
            <v/>
          </cell>
          <cell r="BO122" t="str">
            <v>13/04/2015 AT - Set CO-CLSD
10/09/12 KB - Transferred from DT to LC due to change in roles.
11/07/11 AK - Email sent to Paul Harper from Dave Turpin stating "Alan Raper has come back stating that the attached report is now still required. He also sent m</v>
          </cell>
          <cell r="BQ122" t="str">
            <v/>
          </cell>
          <cell r="BS122" t="str">
            <v/>
          </cell>
          <cell r="BU122" t="str">
            <v/>
          </cell>
          <cell r="BW122" t="str">
            <v/>
          </cell>
          <cell r="BX122" t="str">
            <v/>
          </cell>
          <cell r="BY122" t="str">
            <v/>
          </cell>
          <cell r="BZ122" t="str">
            <v/>
          </cell>
          <cell r="CA122" t="str">
            <v/>
          </cell>
          <cell r="CB122" t="str">
            <v/>
          </cell>
          <cell r="CC122" t="str">
            <v/>
          </cell>
          <cell r="CD122" t="str">
            <v/>
          </cell>
          <cell r="CE122" t="str">
            <v/>
          </cell>
          <cell r="CF122" t="str">
            <v/>
          </cell>
          <cell r="CG122" t="b">
            <v>0</v>
          </cell>
          <cell r="CH122" t="str">
            <v/>
          </cell>
          <cell r="CJ122" t="b">
            <v>0</v>
          </cell>
          <cell r="CK122" t="b">
            <v>0</v>
          </cell>
          <cell r="CL122" t="b">
            <v>0</v>
          </cell>
          <cell r="CM122" t="str">
            <v/>
          </cell>
          <cell r="CO122" t="str">
            <v/>
          </cell>
          <cell r="CP122" t="str">
            <v/>
          </cell>
          <cell r="CQ122" t="b">
            <v>0</v>
          </cell>
          <cell r="CR122" t="b">
            <v>0</v>
          </cell>
          <cell r="CS122" t="str">
            <v/>
          </cell>
          <cell r="CT122" t="str">
            <v/>
          </cell>
          <cell r="CU122" t="str">
            <v/>
          </cell>
          <cell r="CV122" t="str">
            <v/>
          </cell>
          <cell r="CW122" t="str">
            <v/>
          </cell>
          <cell r="CX122" t="b">
            <v>0</v>
          </cell>
          <cell r="CY122" t="b">
            <v>0</v>
          </cell>
          <cell r="CZ122" t="b">
            <v>0</v>
          </cell>
          <cell r="DA122" t="b">
            <v>0</v>
          </cell>
          <cell r="DB122" t="str">
            <v/>
          </cell>
          <cell r="DC122" t="str">
            <v/>
          </cell>
          <cell r="DD122" t="str">
            <v/>
          </cell>
          <cell r="DE122" t="b">
            <v>0</v>
          </cell>
          <cell r="DF122" t="b">
            <v>0</v>
          </cell>
        </row>
        <row r="123">
          <cell r="A123" t="str">
            <v>4565</v>
          </cell>
          <cell r="B123" t="str">
            <v>Request to add a new report to production and schedule on a weekly basis. (Npower)</v>
          </cell>
          <cell r="C123" t="str">
            <v>Z1 - Change completed</v>
          </cell>
          <cell r="D123">
            <v>43259</v>
          </cell>
          <cell r="E123" t="str">
            <v>1. Awaiting ICAF Assignment
2.2. Awaiting ME/BICC HLE Quote
11. Change In Delivery
12. CCR/Closedown document in progress
20/04/18 IB status changed back to 11. Change In Delivery as not implemented as yet.
Z1 - Change completed</v>
          </cell>
          <cell r="F123" t="str">
            <v>AS20170223 NGD Weekly Meter Detail report
NGD have requested a new WEEKLY report that includes new data to UK Link.
MPRN
Address
Postcode
MSN
Model
Meter Type
Fitted Date
Meter Capacity
Imperial Marker
MAM ID
Last read date
Last read
AQ
AMR Indicator
Fla</v>
          </cell>
          <cell r="G123" t="b">
            <v>0</v>
          </cell>
          <cell r="H123" t="str">
            <v/>
          </cell>
          <cell r="I123">
            <v>43088</v>
          </cell>
          <cell r="K123">
            <v>43217</v>
          </cell>
          <cell r="L123" t="b">
            <v>0</v>
          </cell>
          <cell r="M123" t="str">
            <v/>
          </cell>
          <cell r="N123" t="str">
            <v/>
          </cell>
          <cell r="O123" t="str">
            <v/>
          </cell>
          <cell r="P123" t="str">
            <v>Emma partlett</v>
          </cell>
          <cell r="Q123" t="str">
            <v/>
          </cell>
          <cell r="R123" t="str">
            <v>Emma Smith</v>
          </cell>
          <cell r="S123" t="str">
            <v>Jo Duncan</v>
          </cell>
          <cell r="T123" t="str">
            <v>CR (ASR)</v>
          </cell>
          <cell r="U123" t="str">
            <v>COMPLETE</v>
          </cell>
          <cell r="V123" t="b">
            <v>0</v>
          </cell>
          <cell r="W123">
            <v>43259</v>
          </cell>
          <cell r="X123" t="str">
            <v/>
          </cell>
          <cell r="AD123" t="str">
            <v/>
          </cell>
          <cell r="AF123" t="str">
            <v/>
          </cell>
          <cell r="AN123" t="str">
            <v/>
          </cell>
          <cell r="AR123" t="str">
            <v/>
          </cell>
          <cell r="AS123" t="str">
            <v/>
          </cell>
          <cell r="AZ123" t="str">
            <v/>
          </cell>
          <cell r="BB123" t="str">
            <v/>
          </cell>
          <cell r="BC123" t="str">
            <v/>
          </cell>
          <cell r="BE123" t="b">
            <v>0</v>
          </cell>
          <cell r="BH123">
            <v>43245</v>
          </cell>
          <cell r="BI123">
            <v>43245</v>
          </cell>
          <cell r="BM123" t="str">
            <v/>
          </cell>
          <cell r="BO123" t="str">
            <v>08/05 2018 DC Greg advised that the report has ben delivered and the change can be closed.
08/05/2018 DC I am email greg and Andy Wooslam for updates on a number of changes where the report has been completed by needs to go into production.  This is one o</v>
          </cell>
          <cell r="BQ123" t="str">
            <v/>
          </cell>
          <cell r="BS123" t="str">
            <v/>
          </cell>
          <cell r="BU123" t="str">
            <v/>
          </cell>
          <cell r="BW123" t="str">
            <v/>
          </cell>
          <cell r="BX123" t="str">
            <v/>
          </cell>
          <cell r="BY123" t="str">
            <v/>
          </cell>
          <cell r="BZ123" t="str">
            <v/>
          </cell>
          <cell r="CA123" t="str">
            <v>Data Office</v>
          </cell>
          <cell r="CB123" t="str">
            <v/>
          </cell>
          <cell r="CC123" t="str">
            <v>Xoserve Resource</v>
          </cell>
          <cell r="CD123" t="str">
            <v>BW</v>
          </cell>
          <cell r="CE123" t="str">
            <v>Other</v>
          </cell>
          <cell r="CF123" t="str">
            <v>0-30 days</v>
          </cell>
          <cell r="CG123" t="b">
            <v>0</v>
          </cell>
          <cell r="CH123" t="str">
            <v/>
          </cell>
          <cell r="CJ123" t="b">
            <v>0</v>
          </cell>
          <cell r="CK123" t="b">
            <v>0</v>
          </cell>
          <cell r="CL123" t="b">
            <v>0</v>
          </cell>
          <cell r="CM123" t="str">
            <v/>
          </cell>
          <cell r="CN123">
            <v>0</v>
          </cell>
          <cell r="CO123" t="str">
            <v/>
          </cell>
          <cell r="CP123" t="str">
            <v/>
          </cell>
          <cell r="CQ123" t="b">
            <v>0</v>
          </cell>
          <cell r="CR123" t="b">
            <v>0</v>
          </cell>
          <cell r="CS123" t="str">
            <v/>
          </cell>
          <cell r="CT123" t="str">
            <v/>
          </cell>
          <cell r="CU123" t="str">
            <v/>
          </cell>
          <cell r="CV123" t="str">
            <v>Additional or 3rd Party Service Request</v>
          </cell>
          <cell r="CW123" t="str">
            <v>One Market Group</v>
          </cell>
          <cell r="CX123" t="b">
            <v>0</v>
          </cell>
          <cell r="CY123" t="b">
            <v>0</v>
          </cell>
          <cell r="CZ123" t="b">
            <v>0</v>
          </cell>
          <cell r="DA123" t="b">
            <v>0</v>
          </cell>
          <cell r="DB123" t="str">
            <v>Service Area 24: Additional Service Request or Third Party Request</v>
          </cell>
          <cell r="DC123" t="str">
            <v>One</v>
          </cell>
          <cell r="DD123" t="str">
            <v>Medium</v>
          </cell>
          <cell r="DE123" t="b">
            <v>0</v>
          </cell>
          <cell r="DF123" t="b">
            <v>0</v>
          </cell>
        </row>
        <row r="124">
          <cell r="A124" t="str">
            <v>4529</v>
          </cell>
          <cell r="B124" t="str">
            <v>UNC Modification 0619A Protection from ratchet charges for daily read customers with AQ of 73,200kWh and below
MOD0619A</v>
          </cell>
          <cell r="C124" t="str">
            <v>Y2 - ROM completed</v>
          </cell>
          <cell r="D124">
            <v>43082</v>
          </cell>
          <cell r="E124" t="str">
            <v>0. ROM in progress
0.5 Change Proposal awaiting MOD approval (ROM complete)</v>
          </cell>
          <cell r="F124" t="str">
            <v>The proposal seeks to restrict the charging element of the DM ratchet regime to customers with an AQ of 73,200kWh or above, therefore offering protection from ratchet charges for customers under this threshold who opt to become DM.
To assess optimal scop</v>
          </cell>
          <cell r="G124" t="b">
            <v>0</v>
          </cell>
          <cell r="H124" t="str">
            <v>0619A</v>
          </cell>
          <cell r="I124">
            <v>43048</v>
          </cell>
          <cell r="K124">
            <v>43374</v>
          </cell>
          <cell r="L124" t="b">
            <v>0</v>
          </cell>
          <cell r="M124" t="str">
            <v/>
          </cell>
          <cell r="N124" t="str">
            <v/>
          </cell>
          <cell r="O124" t="str">
            <v/>
          </cell>
          <cell r="P124" t="str">
            <v>Steve Ganney</v>
          </cell>
          <cell r="Q124" t="str">
            <v/>
          </cell>
          <cell r="R124" t="str">
            <v/>
          </cell>
          <cell r="S124" t="str">
            <v>Julie Bretherton</v>
          </cell>
          <cell r="T124" t="str">
            <v>CP</v>
          </cell>
          <cell r="U124" t="str">
            <v>COMPLETE</v>
          </cell>
          <cell r="V124" t="b">
            <v>0</v>
          </cell>
          <cell r="W124">
            <v>43262</v>
          </cell>
          <cell r="X124" t="str">
            <v/>
          </cell>
          <cell r="AD124" t="str">
            <v/>
          </cell>
          <cell r="AF124" t="str">
            <v/>
          </cell>
          <cell r="AN124" t="str">
            <v/>
          </cell>
          <cell r="AR124" t="str">
            <v/>
          </cell>
          <cell r="AS124" t="str">
            <v/>
          </cell>
          <cell r="AZ124" t="str">
            <v/>
          </cell>
          <cell r="BB124" t="str">
            <v/>
          </cell>
          <cell r="BC124" t="str">
            <v/>
          </cell>
          <cell r="BE124" t="b">
            <v>0</v>
          </cell>
          <cell r="BH124">
            <v>43082</v>
          </cell>
          <cell r="BI124">
            <v>43082</v>
          </cell>
          <cell r="BM124" t="str">
            <v/>
          </cell>
          <cell r="BO124" t="str">
            <v xml:space="preserve">22/05/18 - Julie B - Proposed for Jun-19 Scope - RAG Status Green for Jun-19 delivery - going to DSG for recommendation 04/06/18.
13/12/17 DC There are three ROMs for this Mod, all were spoken about at ChMC today, they will all be going back to the work </v>
          </cell>
          <cell r="BQ124" t="str">
            <v/>
          </cell>
          <cell r="BS124" t="str">
            <v/>
          </cell>
          <cell r="BU124" t="str">
            <v/>
          </cell>
          <cell r="BW124" t="str">
            <v/>
          </cell>
          <cell r="BX124" t="str">
            <v/>
          </cell>
          <cell r="BY124" t="str">
            <v/>
          </cell>
          <cell r="BZ124" t="str">
            <v/>
          </cell>
          <cell r="CA124" t="str">
            <v>R &amp; N</v>
          </cell>
          <cell r="CB124" t="str">
            <v>3595</v>
          </cell>
          <cell r="CC124" t="str">
            <v>Third Party SI / Service Provider</v>
          </cell>
          <cell r="CD124" t="str">
            <v>ISU</v>
          </cell>
          <cell r="CE124" t="str">
            <v>Invoicing</v>
          </cell>
          <cell r="CF124" t="str">
            <v>0-30days</v>
          </cell>
          <cell r="CG124" t="b">
            <v>0</v>
          </cell>
          <cell r="CH124" t="str">
            <v/>
          </cell>
          <cell r="CJ124" t="b">
            <v>0</v>
          </cell>
          <cell r="CK124" t="b">
            <v>0</v>
          </cell>
          <cell r="CL124" t="b">
            <v>0</v>
          </cell>
          <cell r="CM124" t="str">
            <v/>
          </cell>
          <cell r="CN124">
            <v>0</v>
          </cell>
          <cell r="CO124" t="str">
            <v/>
          </cell>
          <cell r="CP124" t="str">
            <v/>
          </cell>
          <cell r="CQ124" t="b">
            <v>0</v>
          </cell>
          <cell r="CR124" t="b">
            <v>0</v>
          </cell>
          <cell r="CS124" t="str">
            <v>Customer and Consumer</v>
          </cell>
          <cell r="CT124" t="str">
            <v/>
          </cell>
          <cell r="CU124" t="str">
            <v/>
          </cell>
          <cell r="CV124" t="str">
            <v>MOD/Ofgem</v>
          </cell>
          <cell r="CW124" t="str">
            <v>All UK Gas Market Participants</v>
          </cell>
          <cell r="CX124" t="b">
            <v>1</v>
          </cell>
          <cell r="CY124" t="b">
            <v>1</v>
          </cell>
          <cell r="CZ124" t="b">
            <v>1</v>
          </cell>
          <cell r="DA124" t="b">
            <v>0</v>
          </cell>
          <cell r="DB124" t="str">
            <v>Service Area 7: NTS Capacity / LDZ Capacity / Commodity / Reconciliation / Ad-Hoc Adjustment and Energy Balancing Invoices</v>
          </cell>
          <cell r="DC124" t="str">
            <v>Two to Five</v>
          </cell>
          <cell r="DD124" t="str">
            <v>Medium</v>
          </cell>
          <cell r="DE124" t="b">
            <v>0</v>
          </cell>
          <cell r="DF124" t="b">
            <v>0</v>
          </cell>
          <cell r="DG124">
            <v>43082</v>
          </cell>
        </row>
        <row r="125">
          <cell r="A125" t="str">
            <v>COR2479</v>
          </cell>
          <cell r="B125" t="str">
            <v>21 day switching (UNC PROPOSAL 0403)</v>
          </cell>
          <cell r="C125" t="str">
            <v>Z1 - Change completed</v>
          </cell>
          <cell r="D125">
            <v>41893</v>
          </cell>
          <cell r="E125" t="str">
            <v xml:space="preserve">CO RCVD 01/10/2012
EQ PROD 15/10/2012
EQ SENT 15/10/2012
EQ SENT 25/10/2012
BE RCVD 01/02/2013
BE PNDG 01/02/2013
BE PROD 01/02/2013
BE SENT 12/02/2013
CA RCVD 21/03/2013
SN PROD 21/03/2013
SN-SENT 08/04/2013
PD PROD 08/04/2013
PD-IMPD 02/11/2013
PD-SENT </v>
          </cell>
          <cell r="F125" t="str">
            <v>This amendment is required to enable GTs to comply with mod 4-3 and have implementation coincidental with IGT delivery date</v>
          </cell>
          <cell r="G125" t="b">
            <v>0</v>
          </cell>
          <cell r="H125" t="str">
            <v/>
          </cell>
          <cell r="I125">
            <v>41183</v>
          </cell>
          <cell r="J125">
            <v>41197</v>
          </cell>
          <cell r="L125" t="b">
            <v>0</v>
          </cell>
          <cell r="M125" t="str">
            <v>ADN</v>
          </cell>
          <cell r="N125" t="str">
            <v/>
          </cell>
          <cell r="O125" t="str">
            <v>Steven Edwards</v>
          </cell>
          <cell r="P125" t="str">
            <v>Robert Cameron-Higgs</v>
          </cell>
          <cell r="Q125" t="str">
            <v>Workload Meeting 03/10/12</v>
          </cell>
          <cell r="R125" t="str">
            <v>Alison Jennings</v>
          </cell>
          <cell r="S125" t="str">
            <v>Lorraine Cave</v>
          </cell>
          <cell r="T125" t="str">
            <v>CO</v>
          </cell>
          <cell r="U125" t="str">
            <v>COMPLETE</v>
          </cell>
          <cell r="V125" t="b">
            <v>1</v>
          </cell>
          <cell r="W125">
            <v>41893</v>
          </cell>
          <cell r="X125" t="str">
            <v>Darran Dredge</v>
          </cell>
          <cell r="Y125">
            <v>41197</v>
          </cell>
          <cell r="Z125">
            <v>41208</v>
          </cell>
          <cell r="AB125">
            <v>41207</v>
          </cell>
          <cell r="AD125" t="str">
            <v/>
          </cell>
          <cell r="AF125" t="str">
            <v>SENT</v>
          </cell>
          <cell r="AG125">
            <v>41207</v>
          </cell>
          <cell r="AH125">
            <v>41306</v>
          </cell>
          <cell r="AI125">
            <v>41320</v>
          </cell>
          <cell r="AJ125">
            <v>41317</v>
          </cell>
          <cell r="AK125">
            <v>41331</v>
          </cell>
          <cell r="AM125">
            <v>41317</v>
          </cell>
          <cell r="AN125" t="str">
            <v>Pre Sanction Meeting 05/02/13</v>
          </cell>
          <cell r="AP125">
            <v>280525</v>
          </cell>
          <cell r="AR125" t="str">
            <v/>
          </cell>
          <cell r="AS125" t="str">
            <v>SENT</v>
          </cell>
          <cell r="AT125">
            <v>41317</v>
          </cell>
          <cell r="AU125">
            <v>41354</v>
          </cell>
          <cell r="AV125">
            <v>41372</v>
          </cell>
          <cell r="AW125">
            <v>41372</v>
          </cell>
          <cell r="AZ125" t="str">
            <v/>
          </cell>
          <cell r="BA125">
            <v>41372</v>
          </cell>
          <cell r="BB125" t="str">
            <v/>
          </cell>
          <cell r="BC125" t="str">
            <v>SENT</v>
          </cell>
          <cell r="BD125">
            <v>41372</v>
          </cell>
          <cell r="BE125" t="b">
            <v>1</v>
          </cell>
          <cell r="BF125">
            <v>3</v>
          </cell>
          <cell r="BG125">
            <v>41330</v>
          </cell>
          <cell r="BH125">
            <v>41580</v>
          </cell>
          <cell r="BI125">
            <v>41580</v>
          </cell>
          <cell r="BK125">
            <v>41824</v>
          </cell>
          <cell r="BL125">
            <v>41852</v>
          </cell>
          <cell r="BM125" t="str">
            <v>CLSD</v>
          </cell>
          <cell r="BN125">
            <v>41893</v>
          </cell>
          <cell r="BO125" t="str">
            <v>11/09/14 - CMSG meeting held on 11/09/14 authorised closure of COR2479 (CCN was issued on 04/07/14).  The meeting minutes document this approval.  
09/06/14 KB - Business Case going to XEC on 10/06 for re-approval (as below P20). Once approved, a CCN wil</v>
          </cell>
          <cell r="BQ125" t="str">
            <v/>
          </cell>
          <cell r="BS125" t="str">
            <v/>
          </cell>
          <cell r="BU125" t="str">
            <v/>
          </cell>
          <cell r="BW125" t="str">
            <v/>
          </cell>
          <cell r="BX125" t="str">
            <v/>
          </cell>
          <cell r="BY125" t="str">
            <v/>
          </cell>
          <cell r="BZ125" t="str">
            <v/>
          </cell>
          <cell r="CA125" t="str">
            <v/>
          </cell>
          <cell r="CB125" t="str">
            <v/>
          </cell>
          <cell r="CC125" t="str">
            <v/>
          </cell>
          <cell r="CD125" t="str">
            <v/>
          </cell>
          <cell r="CE125" t="str">
            <v/>
          </cell>
          <cell r="CF125" t="str">
            <v/>
          </cell>
          <cell r="CG125" t="b">
            <v>0</v>
          </cell>
          <cell r="CH125" t="str">
            <v/>
          </cell>
          <cell r="CJ125" t="b">
            <v>0</v>
          </cell>
          <cell r="CK125" t="b">
            <v>0</v>
          </cell>
          <cell r="CL125" t="b">
            <v>0</v>
          </cell>
          <cell r="CM125" t="str">
            <v/>
          </cell>
          <cell r="CO125" t="str">
            <v/>
          </cell>
          <cell r="CP125" t="str">
            <v/>
          </cell>
          <cell r="CQ125" t="b">
            <v>0</v>
          </cell>
          <cell r="CR125" t="b">
            <v>0</v>
          </cell>
          <cell r="CS125" t="str">
            <v/>
          </cell>
          <cell r="CT125" t="str">
            <v/>
          </cell>
          <cell r="CU125" t="str">
            <v/>
          </cell>
          <cell r="CV125" t="str">
            <v/>
          </cell>
          <cell r="CW125" t="str">
            <v/>
          </cell>
          <cell r="CX125" t="b">
            <v>0</v>
          </cell>
          <cell r="CY125" t="b">
            <v>0</v>
          </cell>
          <cell r="CZ125" t="b">
            <v>0</v>
          </cell>
          <cell r="DA125" t="b">
            <v>0</v>
          </cell>
          <cell r="DB125" t="str">
            <v/>
          </cell>
          <cell r="DC125" t="str">
            <v/>
          </cell>
          <cell r="DD125" t="str">
            <v/>
          </cell>
          <cell r="DE125" t="b">
            <v>0</v>
          </cell>
          <cell r="DF125" t="b">
            <v>0</v>
          </cell>
        </row>
        <row r="126">
          <cell r="A126" t="str">
            <v>COR2388</v>
          </cell>
          <cell r="B126" t="str">
            <v>IS Additional Code Elements Funding</v>
          </cell>
          <cell r="C126" t="str">
            <v>Z2 - Change cancelled</v>
          </cell>
          <cell r="D126">
            <v>41340</v>
          </cell>
          <cell r="E126" t="str">
            <v>CO RCVD 24/08/2011
CO CLSD 07/03/2013</v>
          </cell>
          <cell r="F126" t="str">
            <v>Required to manage environment demand &amp; finance an additional Code IS resource in order to deliver existing projects in a timely manner. Rather than recharging individual projects for the additional finance, Sandra Simpson has raised a separate workpack &amp;</v>
          </cell>
          <cell r="G126" t="b">
            <v>0</v>
          </cell>
          <cell r="H126" t="str">
            <v/>
          </cell>
          <cell r="I126">
            <v>40779</v>
          </cell>
          <cell r="L126" t="b">
            <v>0</v>
          </cell>
          <cell r="M126" t="str">
            <v/>
          </cell>
          <cell r="N126" t="str">
            <v/>
          </cell>
          <cell r="O126" t="str">
            <v/>
          </cell>
          <cell r="P126" t="str">
            <v>Ian Wilson</v>
          </cell>
          <cell r="Q126" t="str">
            <v>Workload Meeting 31/08/11</v>
          </cell>
          <cell r="R126" t="str">
            <v>Steve Adcock</v>
          </cell>
          <cell r="S126" t="str">
            <v>Sandra Simpson</v>
          </cell>
          <cell r="T126" t="str">
            <v>CR (internal)</v>
          </cell>
          <cell r="U126" t="str">
            <v>CLOSED</v>
          </cell>
          <cell r="V126" t="b">
            <v>0</v>
          </cell>
          <cell r="W126">
            <v>41340</v>
          </cell>
          <cell r="X126" t="str">
            <v/>
          </cell>
          <cell r="AD126" t="str">
            <v/>
          </cell>
          <cell r="AF126" t="str">
            <v/>
          </cell>
          <cell r="AN126" t="str">
            <v/>
          </cell>
          <cell r="AR126" t="str">
            <v/>
          </cell>
          <cell r="AS126" t="str">
            <v/>
          </cell>
          <cell r="AZ126" t="str">
            <v/>
          </cell>
          <cell r="BB126" t="str">
            <v/>
          </cell>
          <cell r="BC126" t="str">
            <v/>
          </cell>
          <cell r="BE126" t="b">
            <v>0</v>
          </cell>
          <cell r="BF126">
            <v>7</v>
          </cell>
          <cell r="BM126" t="str">
            <v/>
          </cell>
          <cell r="BO126" t="str">
            <v>07/03/13 KB - Note received from Sandra Simpson authorising closure (Steve Adcock copied in).  Set to CO-CLSD.  
07/03/13 KB - Note sent to Steve Adcock and Sandra Simpson asking whether project should remain open or whether closure can be authorised.  
0</v>
          </cell>
          <cell r="BQ126" t="str">
            <v/>
          </cell>
          <cell r="BS126" t="str">
            <v/>
          </cell>
          <cell r="BU126" t="str">
            <v/>
          </cell>
          <cell r="BW126" t="str">
            <v/>
          </cell>
          <cell r="BX126" t="str">
            <v/>
          </cell>
          <cell r="BY126" t="str">
            <v/>
          </cell>
          <cell r="BZ126" t="str">
            <v/>
          </cell>
          <cell r="CA126" t="str">
            <v/>
          </cell>
          <cell r="CB126" t="str">
            <v/>
          </cell>
          <cell r="CC126" t="str">
            <v/>
          </cell>
          <cell r="CD126" t="str">
            <v/>
          </cell>
          <cell r="CE126" t="str">
            <v/>
          </cell>
          <cell r="CF126" t="str">
            <v/>
          </cell>
          <cell r="CG126" t="b">
            <v>0</v>
          </cell>
          <cell r="CH126" t="str">
            <v/>
          </cell>
          <cell r="CJ126" t="b">
            <v>0</v>
          </cell>
          <cell r="CK126" t="b">
            <v>0</v>
          </cell>
          <cell r="CL126" t="b">
            <v>0</v>
          </cell>
          <cell r="CM126" t="str">
            <v/>
          </cell>
          <cell r="CO126" t="str">
            <v/>
          </cell>
          <cell r="CP126" t="str">
            <v/>
          </cell>
          <cell r="CQ126" t="b">
            <v>0</v>
          </cell>
          <cell r="CR126" t="b">
            <v>0</v>
          </cell>
          <cell r="CS126" t="str">
            <v/>
          </cell>
          <cell r="CT126" t="str">
            <v/>
          </cell>
          <cell r="CU126" t="str">
            <v/>
          </cell>
          <cell r="CV126" t="str">
            <v/>
          </cell>
          <cell r="CW126" t="str">
            <v/>
          </cell>
          <cell r="CX126" t="b">
            <v>0</v>
          </cell>
          <cell r="CY126" t="b">
            <v>0</v>
          </cell>
          <cell r="CZ126" t="b">
            <v>0</v>
          </cell>
          <cell r="DA126" t="b">
            <v>0</v>
          </cell>
          <cell r="DB126" t="str">
            <v/>
          </cell>
          <cell r="DC126" t="str">
            <v/>
          </cell>
          <cell r="DD126" t="str">
            <v/>
          </cell>
          <cell r="DE126" t="b">
            <v>0</v>
          </cell>
          <cell r="DF126" t="b">
            <v>0</v>
          </cell>
        </row>
        <row r="127">
          <cell r="A127" t="str">
            <v>COR2390</v>
          </cell>
          <cell r="B127" t="str">
            <v>GDFO Release 3 - CSEPS Interface</v>
          </cell>
          <cell r="C127" t="str">
            <v>Z1 - Change completed</v>
          </cell>
          <cell r="D127">
            <v>41262</v>
          </cell>
          <cell r="E127" t="str">
            <v xml:space="preserve">CO RCVD 26/08/2011,BE RCVD 08/09/2011,BE PROD 08/09/2011,BE SENT 30/09/2011,CA RCVD 06/10/2011,SN PNDG 06/10/2011,SN PROD 06/10/2011,SN SENT 10/10/2011,PD PROD 10/10/2011,PD IMPD 28/11/2011,PD SENT 12/12/2011,CO RCVD 26/08/2011,PD SENT 12/12/2011,PD CLSD </v>
          </cell>
          <cell r="F127" t="str">
            <v>Change is to allow the transfer mechanism for files between SAP CRM &amp; the Xoserve CSEPS system.</v>
          </cell>
          <cell r="G127" t="b">
            <v>0</v>
          </cell>
          <cell r="H127" t="str">
            <v/>
          </cell>
          <cell r="I127">
            <v>40781</v>
          </cell>
          <cell r="L127" t="b">
            <v>0</v>
          </cell>
          <cell r="M127" t="str">
            <v>NNW</v>
          </cell>
          <cell r="N127" t="str">
            <v>NGD</v>
          </cell>
          <cell r="O127" t="str">
            <v>Alan Raper</v>
          </cell>
          <cell r="P127" t="str">
            <v>Alan Raper</v>
          </cell>
          <cell r="Q127" t="str">
            <v>Workload Meeting 14/09/11</v>
          </cell>
          <cell r="R127" t="str">
            <v/>
          </cell>
          <cell r="S127" t="str">
            <v>Lorraine Cave</v>
          </cell>
          <cell r="T127" t="str">
            <v>CO</v>
          </cell>
          <cell r="U127" t="str">
            <v>COMPLETE</v>
          </cell>
          <cell r="V127" t="b">
            <v>1</v>
          </cell>
          <cell r="X127" t="str">
            <v/>
          </cell>
          <cell r="AD127" t="str">
            <v/>
          </cell>
          <cell r="AF127" t="str">
            <v/>
          </cell>
          <cell r="AH127">
            <v>40794</v>
          </cell>
          <cell r="AK127">
            <v>40816</v>
          </cell>
          <cell r="AL127">
            <v>40816</v>
          </cell>
          <cell r="AM127">
            <v>40816</v>
          </cell>
          <cell r="AN127" t="str">
            <v xml:space="preserve">Via internal approval. </v>
          </cell>
          <cell r="AR127" t="str">
            <v/>
          </cell>
          <cell r="AS127" t="str">
            <v>SENT</v>
          </cell>
          <cell r="AT127">
            <v>40816</v>
          </cell>
          <cell r="AU127">
            <v>40822</v>
          </cell>
          <cell r="AV127">
            <v>40836</v>
          </cell>
          <cell r="AW127">
            <v>40826</v>
          </cell>
          <cell r="AX127">
            <v>40826</v>
          </cell>
          <cell r="AY127">
            <v>40826</v>
          </cell>
          <cell r="AZ127" t="str">
            <v>Dave Turpin</v>
          </cell>
          <cell r="BA127">
            <v>40826</v>
          </cell>
          <cell r="BB127" t="str">
            <v>1 mth</v>
          </cell>
          <cell r="BC127" t="str">
            <v>SENT</v>
          </cell>
          <cell r="BD127">
            <v>40826</v>
          </cell>
          <cell r="BE127" t="b">
            <v>0</v>
          </cell>
          <cell r="BF127">
            <v>5</v>
          </cell>
          <cell r="BG127">
            <v>40826</v>
          </cell>
          <cell r="BH127">
            <v>40875</v>
          </cell>
          <cell r="BI127">
            <v>40875</v>
          </cell>
          <cell r="BJ127">
            <v>40938</v>
          </cell>
          <cell r="BK127">
            <v>40889</v>
          </cell>
          <cell r="BL127">
            <v>40920</v>
          </cell>
          <cell r="BM127" t="str">
            <v>CLSD</v>
          </cell>
          <cell r="BN127">
            <v>41262</v>
          </cell>
          <cell r="BO127" t="str">
            <v xml:space="preserve">19/12/12 KB - CCN approved per e-mail from Alan Raper dated 19/12/12 - set to PD-CLSD.
04/12/12 KB - Update requested - see e-mail from Max Pemberton.  
10/09/12 KB - Transferred from DT to LC due to change in roles.                                       </v>
          </cell>
          <cell r="BQ127" t="str">
            <v/>
          </cell>
          <cell r="BS127" t="str">
            <v/>
          </cell>
          <cell r="BU127" t="str">
            <v/>
          </cell>
          <cell r="BW127" t="str">
            <v/>
          </cell>
          <cell r="BX127" t="str">
            <v/>
          </cell>
          <cell r="BY127" t="str">
            <v/>
          </cell>
          <cell r="BZ127" t="str">
            <v/>
          </cell>
          <cell r="CA127" t="str">
            <v/>
          </cell>
          <cell r="CB127" t="str">
            <v/>
          </cell>
          <cell r="CC127" t="str">
            <v/>
          </cell>
          <cell r="CD127" t="str">
            <v/>
          </cell>
          <cell r="CE127" t="str">
            <v/>
          </cell>
          <cell r="CF127" t="str">
            <v/>
          </cell>
          <cell r="CG127" t="b">
            <v>0</v>
          </cell>
          <cell r="CH127" t="str">
            <v/>
          </cell>
          <cell r="CJ127" t="b">
            <v>0</v>
          </cell>
          <cell r="CK127" t="b">
            <v>0</v>
          </cell>
          <cell r="CL127" t="b">
            <v>0</v>
          </cell>
          <cell r="CM127" t="str">
            <v/>
          </cell>
          <cell r="CO127" t="str">
            <v/>
          </cell>
          <cell r="CP127" t="str">
            <v/>
          </cell>
          <cell r="CQ127" t="b">
            <v>0</v>
          </cell>
          <cell r="CR127" t="b">
            <v>0</v>
          </cell>
          <cell r="CS127" t="str">
            <v/>
          </cell>
          <cell r="CT127" t="str">
            <v/>
          </cell>
          <cell r="CU127" t="str">
            <v/>
          </cell>
          <cell r="CV127" t="str">
            <v/>
          </cell>
          <cell r="CW127" t="str">
            <v/>
          </cell>
          <cell r="CX127" t="b">
            <v>0</v>
          </cell>
          <cell r="CY127" t="b">
            <v>0</v>
          </cell>
          <cell r="CZ127" t="b">
            <v>0</v>
          </cell>
          <cell r="DA127" t="b">
            <v>0</v>
          </cell>
          <cell r="DB127" t="str">
            <v/>
          </cell>
          <cell r="DC127" t="str">
            <v/>
          </cell>
          <cell r="DD127" t="str">
            <v/>
          </cell>
          <cell r="DE127" t="b">
            <v>0</v>
          </cell>
          <cell r="DF127" t="b">
            <v>0</v>
          </cell>
        </row>
        <row r="128">
          <cell r="A128" t="str">
            <v>4505</v>
          </cell>
          <cell r="B128" t="str">
            <v>Auto-populate Invoice File Generation Table</v>
          </cell>
          <cell r="C128" t="str">
            <v>Z2 - Change cancelled</v>
          </cell>
          <cell r="D128">
            <v>43112</v>
          </cell>
          <cell r="E128" t="str">
            <v>CO-RCVD 25/10/2017
Moved from CO-RCVD to 3.2 ASR Awaiting Customer Approval
99. Change Cancelled</v>
          </cell>
          <cell r="F128" t="str">
            <v>art of the design for generating billing files for Shippers, requires SAP table: ZBT_FILE_GENNO to be populated with the Shipper Short Code and Invoice File Type. Currently there is no way for the business teams to directly populate this table, it require</v>
          </cell>
          <cell r="G128" t="b">
            <v>0</v>
          </cell>
          <cell r="H128" t="str">
            <v/>
          </cell>
          <cell r="I128">
            <v>43033</v>
          </cell>
          <cell r="K128">
            <v>36558</v>
          </cell>
          <cell r="L128" t="b">
            <v>0</v>
          </cell>
          <cell r="M128" t="str">
            <v/>
          </cell>
          <cell r="N128" t="str">
            <v/>
          </cell>
          <cell r="O128" t="str">
            <v/>
          </cell>
          <cell r="P128" t="str">
            <v>Dale Marks/Emma Smith</v>
          </cell>
          <cell r="Q128" t="str">
            <v>ICAF 25/10/17</v>
          </cell>
          <cell r="R128" t="str">
            <v>Lee Foster</v>
          </cell>
          <cell r="S128" t="str">
            <v>Padmini Duvvuri</v>
          </cell>
          <cell r="T128" t="str">
            <v>CR (Internal)</v>
          </cell>
          <cell r="U128" t="str">
            <v>CLOSED</v>
          </cell>
          <cell r="V128" t="b">
            <v>0</v>
          </cell>
          <cell r="W128">
            <v>43112</v>
          </cell>
          <cell r="X128" t="str">
            <v/>
          </cell>
          <cell r="AD128" t="str">
            <v/>
          </cell>
          <cell r="AF128" t="str">
            <v/>
          </cell>
          <cell r="AN128" t="str">
            <v/>
          </cell>
          <cell r="AR128" t="str">
            <v/>
          </cell>
          <cell r="AS128" t="str">
            <v/>
          </cell>
          <cell r="AZ128" t="str">
            <v/>
          </cell>
          <cell r="BB128" t="str">
            <v/>
          </cell>
          <cell r="BC128" t="str">
            <v/>
          </cell>
          <cell r="BE128" t="b">
            <v>0</v>
          </cell>
          <cell r="BH128">
            <v>43039</v>
          </cell>
          <cell r="BM128" t="str">
            <v/>
          </cell>
          <cell r="BO128" t="str">
            <v>12/01/2018 DC Confirmation from Mike Orsler to say this change should be cancelled.
12/01/2018 AC Awaiting business approval 
03/01/2018 DC Chase Emma again for approval on this change
08/12/17 DC Update from todays ME Schedule - waiting HLE approval from</v>
          </cell>
          <cell r="BQ128" t="str">
            <v/>
          </cell>
          <cell r="BS128" t="str">
            <v/>
          </cell>
          <cell r="BU128" t="str">
            <v/>
          </cell>
          <cell r="BW128" t="str">
            <v/>
          </cell>
          <cell r="BX128" t="str">
            <v/>
          </cell>
          <cell r="BY128" t="str">
            <v>50</v>
          </cell>
          <cell r="BZ128" t="str">
            <v/>
          </cell>
          <cell r="CA128" t="str">
            <v>R &amp; N</v>
          </cell>
          <cell r="CB128" t="str">
            <v>XO3578</v>
          </cell>
          <cell r="CC128" t="str">
            <v>ME</v>
          </cell>
          <cell r="CD128" t="str">
            <v>ISU</v>
          </cell>
          <cell r="CE128" t="str">
            <v>Invoicing</v>
          </cell>
          <cell r="CF128" t="str">
            <v>0-30days</v>
          </cell>
          <cell r="CG128" t="b">
            <v>0</v>
          </cell>
          <cell r="CH128" t="str">
            <v/>
          </cell>
          <cell r="CJ128" t="b">
            <v>0</v>
          </cell>
          <cell r="CK128" t="b">
            <v>0</v>
          </cell>
          <cell r="CL128" t="b">
            <v>0</v>
          </cell>
          <cell r="CM128" t="str">
            <v/>
          </cell>
          <cell r="CO128" t="str">
            <v/>
          </cell>
          <cell r="CP128" t="str">
            <v/>
          </cell>
          <cell r="CQ128" t="b">
            <v>0</v>
          </cell>
          <cell r="CR128" t="b">
            <v>0</v>
          </cell>
          <cell r="CS128" t="str">
            <v/>
          </cell>
          <cell r="CT128" t="str">
            <v/>
          </cell>
          <cell r="CU128" t="str">
            <v/>
          </cell>
          <cell r="CV128" t="str">
            <v/>
          </cell>
          <cell r="CW128" t="str">
            <v/>
          </cell>
          <cell r="CX128" t="b">
            <v>0</v>
          </cell>
          <cell r="CY128" t="b">
            <v>0</v>
          </cell>
          <cell r="CZ128" t="b">
            <v>0</v>
          </cell>
          <cell r="DA128" t="b">
            <v>0</v>
          </cell>
          <cell r="DB128" t="str">
            <v/>
          </cell>
          <cell r="DC128" t="str">
            <v/>
          </cell>
          <cell r="DD128" t="str">
            <v/>
          </cell>
          <cell r="DE128" t="b">
            <v>0</v>
          </cell>
          <cell r="DF128" t="b">
            <v>0</v>
          </cell>
        </row>
        <row r="129">
          <cell r="A129" t="str">
            <v>3732</v>
          </cell>
          <cell r="B129" t="str">
            <v>Capability to replace a sequence of readings</v>
          </cell>
          <cell r="C129" t="str">
            <v>Z2 - Change cancelled</v>
          </cell>
          <cell r="D129">
            <v>43074</v>
          </cell>
          <cell r="E129" t="str">
            <v>CO-RCVD - 25/10/17
Moved from CO-RCVD to 98. Xoserve propose change not required  09/11/2017
05/12/17 moved to 
97.Xoserve require ChMC sponsorship
2.1 Start-up approach
99. Change Cancelled</v>
          </cell>
          <cell r="F129" t="str">
            <v>The following is a design gap but all have been agreed to be delayed and implemented in a future system release:
-       Ability to replace a sequence of readings for retro updates (missing requirement)
A user can replace a sequence of readings but only</v>
          </cell>
          <cell r="G129" t="b">
            <v>0</v>
          </cell>
          <cell r="H129" t="str">
            <v/>
          </cell>
          <cell r="I129">
            <v>42172</v>
          </cell>
          <cell r="K129">
            <v>43405</v>
          </cell>
          <cell r="L129" t="b">
            <v>0</v>
          </cell>
          <cell r="M129" t="str">
            <v/>
          </cell>
          <cell r="N129" t="str">
            <v/>
          </cell>
          <cell r="O129" t="str">
            <v/>
          </cell>
          <cell r="P129" t="str">
            <v>Emma Smith</v>
          </cell>
          <cell r="Q129" t="str">
            <v/>
          </cell>
          <cell r="R129" t="str">
            <v/>
          </cell>
          <cell r="S129" t="str">
            <v>Lee Chambers</v>
          </cell>
          <cell r="T129" t="str">
            <v>CR (Internal)</v>
          </cell>
          <cell r="U129" t="str">
            <v>CLOSED</v>
          </cell>
          <cell r="V129" t="b">
            <v>0</v>
          </cell>
          <cell r="W129">
            <v>43194</v>
          </cell>
          <cell r="X129" t="str">
            <v/>
          </cell>
          <cell r="AD129" t="str">
            <v/>
          </cell>
          <cell r="AF129" t="str">
            <v/>
          </cell>
          <cell r="AN129" t="str">
            <v/>
          </cell>
          <cell r="AR129" t="str">
            <v/>
          </cell>
          <cell r="AS129" t="str">
            <v/>
          </cell>
          <cell r="AZ129" t="str">
            <v/>
          </cell>
          <cell r="BB129" t="str">
            <v/>
          </cell>
          <cell r="BC129" t="str">
            <v/>
          </cell>
          <cell r="BE129" t="b">
            <v>0</v>
          </cell>
          <cell r="BH129">
            <v>43279</v>
          </cell>
          <cell r="BM129" t="str">
            <v/>
          </cell>
          <cell r="BO129" t="str">
            <v>04/04/2018 DC This change was approved to close at ChMC in March.  It stated a number of 4282 which was previously closed as a duplication.
19/12/2017 AC- Padmini Duvvuri is the senior project manager and Tom Lineham is the Project Manager 
05/12/17 - Ju</v>
          </cell>
          <cell r="BQ129" t="str">
            <v/>
          </cell>
          <cell r="BS129" t="str">
            <v/>
          </cell>
          <cell r="BU129" t="str">
            <v/>
          </cell>
          <cell r="BW129" t="str">
            <v/>
          </cell>
          <cell r="BX129" t="str">
            <v/>
          </cell>
          <cell r="BY129" t="str">
            <v>Jun2019</v>
          </cell>
          <cell r="BZ129" t="str">
            <v>UKLP IADBI109</v>
          </cell>
          <cell r="CA129" t="str">
            <v>R &amp; N</v>
          </cell>
          <cell r="CB129" t="str">
            <v/>
          </cell>
          <cell r="CC129" t="str">
            <v>Project Delivery</v>
          </cell>
          <cell r="CD129" t="str">
            <v>ISU</v>
          </cell>
          <cell r="CE129" t="str">
            <v>Other</v>
          </cell>
          <cell r="CF129" t="str">
            <v>100+days</v>
          </cell>
          <cell r="CG129" t="b">
            <v>0</v>
          </cell>
          <cell r="CH129" t="str">
            <v/>
          </cell>
          <cell r="CJ129" t="b">
            <v>0</v>
          </cell>
          <cell r="CK129" t="b">
            <v>0</v>
          </cell>
          <cell r="CL129" t="b">
            <v>0</v>
          </cell>
          <cell r="CM129" t="str">
            <v/>
          </cell>
          <cell r="CO129" t="str">
            <v/>
          </cell>
          <cell r="CP129" t="str">
            <v/>
          </cell>
          <cell r="CQ129" t="b">
            <v>0</v>
          </cell>
          <cell r="CR129" t="b">
            <v>1</v>
          </cell>
          <cell r="CS129" t="str">
            <v>customer</v>
          </cell>
          <cell r="CT129" t="str">
            <v/>
          </cell>
          <cell r="CU129" t="str">
            <v/>
          </cell>
          <cell r="CV129" t="str">
            <v>ChMC endorsed Change Proposal</v>
          </cell>
          <cell r="CW129" t="str">
            <v>One Market Group</v>
          </cell>
          <cell r="CX129" t="b">
            <v>1</v>
          </cell>
          <cell r="CY129" t="b">
            <v>0</v>
          </cell>
          <cell r="CZ129" t="b">
            <v>0</v>
          </cell>
          <cell r="DA129" t="b">
            <v>0</v>
          </cell>
          <cell r="DB129" t="str">
            <v>Service Area 5: Metered Volume and Metered Quantity</v>
          </cell>
          <cell r="DC129" t="str">
            <v>Two to Five</v>
          </cell>
          <cell r="DD129" t="str">
            <v>Medium</v>
          </cell>
          <cell r="DE129" t="b">
            <v>0</v>
          </cell>
          <cell r="DF129" t="b">
            <v>0</v>
          </cell>
        </row>
        <row r="130">
          <cell r="A130" t="str">
            <v>4211</v>
          </cell>
          <cell r="B130" t="str">
            <v>GSR Data Extract</v>
          </cell>
          <cell r="C130" t="str">
            <v>Z2 - Change cancelled</v>
          </cell>
          <cell r="D130">
            <v>43041</v>
          </cell>
          <cell r="E130" t="str">
            <v>CO-RCVD 22/02/17
BE-SENT 09/03/17
CA-RCVD 10/03/17
PD-IMPD 10/03/2017
PD-CLSD 02/11/2017</v>
          </cell>
          <cell r="F130" t="str">
            <v>National Grid carries out GSR activity 9 months following the removal of a supply meter. We are notified of the work we need to carry out by running an extract from the DN Link system identifying the period (9 months previous) of the data we require.
Nati</v>
          </cell>
          <cell r="G130" t="b">
            <v>0</v>
          </cell>
          <cell r="H130" t="str">
            <v>NA</v>
          </cell>
          <cell r="I130">
            <v>42787</v>
          </cell>
          <cell r="L130" t="b">
            <v>0</v>
          </cell>
          <cell r="M130" t="str">
            <v>NNW</v>
          </cell>
          <cell r="N130" t="str">
            <v>NNW NGD</v>
          </cell>
          <cell r="O130" t="str">
            <v>Andy Clasper</v>
          </cell>
          <cell r="P130" t="str">
            <v>Andy Clasper</v>
          </cell>
          <cell r="Q130" t="str">
            <v>ICAF 22/02/17
Pre-Sanction Approval via Email 07/03/17</v>
          </cell>
          <cell r="R130" t="str">
            <v>Jane Rocky</v>
          </cell>
          <cell r="S130" t="str">
            <v>Lorraine Cave</v>
          </cell>
          <cell r="T130" t="str">
            <v>CP</v>
          </cell>
          <cell r="U130" t="str">
            <v>CLOSED</v>
          </cell>
          <cell r="V130" t="b">
            <v>0</v>
          </cell>
          <cell r="X130" t="str">
            <v>Jo Rooney</v>
          </cell>
          <cell r="AD130" t="str">
            <v/>
          </cell>
          <cell r="AF130" t="str">
            <v/>
          </cell>
          <cell r="AI130">
            <v>42801</v>
          </cell>
          <cell r="AM130">
            <v>42803</v>
          </cell>
          <cell r="AN130" t="str">
            <v>PRE Sanction</v>
          </cell>
          <cell r="AO130">
            <v>42803</v>
          </cell>
          <cell r="AP130">
            <v>0</v>
          </cell>
          <cell r="AR130" t="str">
            <v/>
          </cell>
          <cell r="AS130" t="str">
            <v>SENT</v>
          </cell>
          <cell r="AT130">
            <v>42803</v>
          </cell>
          <cell r="AU130">
            <v>42804</v>
          </cell>
          <cell r="AZ130" t="str">
            <v/>
          </cell>
          <cell r="BB130" t="str">
            <v/>
          </cell>
          <cell r="BC130" t="str">
            <v>PROD</v>
          </cell>
          <cell r="BD130">
            <v>42804</v>
          </cell>
          <cell r="BE130" t="b">
            <v>0</v>
          </cell>
          <cell r="BF130">
            <v>5</v>
          </cell>
          <cell r="BI130">
            <v>42804</v>
          </cell>
          <cell r="BJ130">
            <v>42978</v>
          </cell>
          <cell r="BM130" t="str">
            <v/>
          </cell>
          <cell r="BO130" t="str">
            <v>02/11/2017 DC Closed, work completed and CA confirms closure.
12/10/2017 ME Update PD-IMPD
24/05/17 DC ME spoke to LC in planning meeting, con fimred waiting closedown doc.
07/04/17 DC We have had another CO in to do exactly the same work again.  LC has r</v>
          </cell>
          <cell r="BQ130" t="str">
            <v/>
          </cell>
          <cell r="BS130" t="str">
            <v/>
          </cell>
          <cell r="BU130" t="str">
            <v/>
          </cell>
          <cell r="BW130" t="str">
            <v/>
          </cell>
          <cell r="BX130" t="str">
            <v>Low</v>
          </cell>
          <cell r="BY130" t="str">
            <v/>
          </cell>
          <cell r="BZ130" t="str">
            <v/>
          </cell>
          <cell r="CA130" t="str">
            <v>T &amp; SS</v>
          </cell>
          <cell r="CB130" t="str">
            <v/>
          </cell>
          <cell r="CC130" t="str">
            <v/>
          </cell>
          <cell r="CD130" t="str">
            <v/>
          </cell>
          <cell r="CE130" t="str">
            <v/>
          </cell>
          <cell r="CF130" t="str">
            <v/>
          </cell>
          <cell r="CG130" t="b">
            <v>0</v>
          </cell>
          <cell r="CH130" t="str">
            <v/>
          </cell>
          <cell r="CJ130" t="b">
            <v>0</v>
          </cell>
          <cell r="CK130" t="b">
            <v>0</v>
          </cell>
          <cell r="CL130" t="b">
            <v>0</v>
          </cell>
          <cell r="CM130" t="str">
            <v/>
          </cell>
          <cell r="CO130" t="str">
            <v/>
          </cell>
          <cell r="CP130" t="str">
            <v/>
          </cell>
          <cell r="CQ130" t="b">
            <v>0</v>
          </cell>
          <cell r="CR130" t="b">
            <v>0</v>
          </cell>
          <cell r="CS130" t="str">
            <v/>
          </cell>
          <cell r="CT130" t="str">
            <v/>
          </cell>
          <cell r="CU130" t="str">
            <v/>
          </cell>
          <cell r="CV130" t="str">
            <v/>
          </cell>
          <cell r="CW130" t="str">
            <v/>
          </cell>
          <cell r="CX130" t="b">
            <v>0</v>
          </cell>
          <cell r="CY130" t="b">
            <v>0</v>
          </cell>
          <cell r="CZ130" t="b">
            <v>0</v>
          </cell>
          <cell r="DA130" t="b">
            <v>0</v>
          </cell>
          <cell r="DB130" t="str">
            <v/>
          </cell>
          <cell r="DC130" t="str">
            <v/>
          </cell>
          <cell r="DD130" t="str">
            <v/>
          </cell>
          <cell r="DE130" t="b">
            <v>0</v>
          </cell>
          <cell r="DF130" t="b">
            <v>0</v>
          </cell>
        </row>
        <row r="131">
          <cell r="A131" t="str">
            <v>4213</v>
          </cell>
          <cell r="B131" t="str">
            <v>JCAPS2PI interface Migrations</v>
          </cell>
          <cell r="C131" t="str">
            <v>Z1 - Change completed</v>
          </cell>
          <cell r="D131">
            <v>43067</v>
          </cell>
          <cell r="E131" t="str">
            <v xml:space="preserve">CO-RCVD 01/03/17
BE-PNDG 09/03/17
BE-SENT 29/03/17
CA-RCVD 31/03/17
SN-PNDG 31/03/17
PD-PROD 05/04/17
PD-IMPD 14/05/2017
PD-IMPD changed to  12. CCR/Internal Closedown Document in ProgressChange in Delivery 08/11/17
14. Awaiting ECF Sign off
100. Change </v>
          </cell>
          <cell r="F131" t="str">
            <v xml:space="preserve">This Change is driven by the need to remove the JCAPS platform from GD technology landscape prior to physical separation.
Following the announcement of GD Separation deliverables of the iConversions programme were reassessed.  It was recommended that all </v>
          </cell>
          <cell r="G131" t="b">
            <v>0</v>
          </cell>
          <cell r="H131" t="str">
            <v/>
          </cell>
          <cell r="I131">
            <v>42787</v>
          </cell>
          <cell r="K131">
            <v>42926</v>
          </cell>
          <cell r="L131" t="b">
            <v>0</v>
          </cell>
          <cell r="M131" t="str">
            <v>NNW</v>
          </cell>
          <cell r="N131" t="str">
            <v>NGD</v>
          </cell>
          <cell r="O131" t="str">
            <v>Andy Clasper</v>
          </cell>
          <cell r="P131" t="str">
            <v>Andy Clasper</v>
          </cell>
          <cell r="Q131" t="str">
            <v>ICAF 01/03/17
Pre-Sanction 14/03/17 Start Up
Pre-Sanction 28/03/17 BER</v>
          </cell>
          <cell r="R131" t="str">
            <v>Jessica Harris</v>
          </cell>
          <cell r="S131" t="str">
            <v>Nicola Patmore</v>
          </cell>
          <cell r="T131" t="str">
            <v>CP</v>
          </cell>
          <cell r="U131" t="str">
            <v>COMPLETE</v>
          </cell>
          <cell r="V131" t="b">
            <v>0</v>
          </cell>
          <cell r="W131">
            <v>43074</v>
          </cell>
          <cell r="X131" t="str">
            <v>Nicola Walton</v>
          </cell>
          <cell r="AD131" t="str">
            <v/>
          </cell>
          <cell r="AF131" t="str">
            <v/>
          </cell>
          <cell r="AI131">
            <v>42803</v>
          </cell>
          <cell r="AJ131">
            <v>42803</v>
          </cell>
          <cell r="AK131">
            <v>42823</v>
          </cell>
          <cell r="AL131">
            <v>42823</v>
          </cell>
          <cell r="AM131">
            <v>42823</v>
          </cell>
          <cell r="AN131" t="str">
            <v>Pre-Sanction</v>
          </cell>
          <cell r="AO131">
            <v>42854</v>
          </cell>
          <cell r="AP131">
            <v>45250</v>
          </cell>
          <cell r="AR131" t="str">
            <v/>
          </cell>
          <cell r="AS131" t="str">
            <v>SENT</v>
          </cell>
          <cell r="AT131">
            <v>42823</v>
          </cell>
          <cell r="AU131">
            <v>42825</v>
          </cell>
          <cell r="AV131">
            <v>42839</v>
          </cell>
          <cell r="AZ131" t="str">
            <v/>
          </cell>
          <cell r="BA131">
            <v>42830</v>
          </cell>
          <cell r="BB131" t="str">
            <v/>
          </cell>
          <cell r="BC131" t="str">
            <v>PROD</v>
          </cell>
          <cell r="BD131">
            <v>42830</v>
          </cell>
          <cell r="BE131" t="b">
            <v>0</v>
          </cell>
          <cell r="BF131">
            <v>5</v>
          </cell>
          <cell r="BH131">
            <v>43007</v>
          </cell>
          <cell r="BI131">
            <v>43007</v>
          </cell>
          <cell r="BJ131">
            <v>43039</v>
          </cell>
          <cell r="BK131">
            <v>43063</v>
          </cell>
          <cell r="BM131" t="str">
            <v/>
          </cell>
          <cell r="BO131" t="str">
            <v xml:space="preserve">05/12/2017 - IB - Change Complete
28/11/2017 DC Approval for closure received by Andy Clasper, informed projects.
24/11/2017 DC CCN sent to Andy Clasper for approval, he is out of the office until next Tuesday so I have copied in Chris Warner.
12/10/2017 </v>
          </cell>
          <cell r="BQ131" t="str">
            <v/>
          </cell>
          <cell r="BS131" t="str">
            <v/>
          </cell>
          <cell r="BU131" t="str">
            <v/>
          </cell>
          <cell r="BW131" t="str">
            <v/>
          </cell>
          <cell r="BX131" t="str">
            <v>Low</v>
          </cell>
          <cell r="BY131" t="str">
            <v/>
          </cell>
          <cell r="BZ131" t="str">
            <v/>
          </cell>
          <cell r="CA131" t="str">
            <v>T &amp; SS</v>
          </cell>
          <cell r="CB131" t="str">
            <v/>
          </cell>
          <cell r="CC131" t="str">
            <v>Project Delivery</v>
          </cell>
          <cell r="CD131" t="str">
            <v>Other</v>
          </cell>
          <cell r="CE131" t="str">
            <v>Other</v>
          </cell>
          <cell r="CF131" t="str">
            <v>31-100days</v>
          </cell>
          <cell r="CG131" t="b">
            <v>0</v>
          </cell>
          <cell r="CH131" t="str">
            <v/>
          </cell>
          <cell r="CJ131" t="b">
            <v>0</v>
          </cell>
          <cell r="CK131" t="b">
            <v>0</v>
          </cell>
          <cell r="CL131" t="b">
            <v>0</v>
          </cell>
          <cell r="CM131" t="str">
            <v/>
          </cell>
          <cell r="CO131" t="str">
            <v/>
          </cell>
          <cell r="CP131" t="str">
            <v/>
          </cell>
          <cell r="CQ131" t="b">
            <v>0</v>
          </cell>
          <cell r="CR131" t="b">
            <v>0</v>
          </cell>
          <cell r="CS131" t="str">
            <v>Customer</v>
          </cell>
          <cell r="CT131" t="str">
            <v/>
          </cell>
          <cell r="CU131" t="str">
            <v/>
          </cell>
          <cell r="CV131" t="str">
            <v/>
          </cell>
          <cell r="CW131" t="str">
            <v/>
          </cell>
          <cell r="CX131" t="b">
            <v>0</v>
          </cell>
          <cell r="CY131" t="b">
            <v>0</v>
          </cell>
          <cell r="CZ131" t="b">
            <v>0</v>
          </cell>
          <cell r="DA131" t="b">
            <v>0</v>
          </cell>
          <cell r="DB131" t="str">
            <v/>
          </cell>
          <cell r="DC131" t="str">
            <v/>
          </cell>
          <cell r="DD131" t="str">
            <v/>
          </cell>
          <cell r="DE131" t="b">
            <v>0</v>
          </cell>
          <cell r="DF131" t="b">
            <v>0</v>
          </cell>
        </row>
        <row r="132">
          <cell r="A132" t="str">
            <v>COR3856</v>
          </cell>
          <cell r="B132" t="str">
            <v>COR3856 - Demand Side Response related changes</v>
          </cell>
          <cell r="C132" t="str">
            <v>Z1 - Change completed</v>
          </cell>
          <cell r="D132">
            <v>42807</v>
          </cell>
          <cell r="E132" t="str">
            <v>CO-RCVD 25/11/15
EQ-PNDG 30/11/15
EQ-PROD 30/11/15
EQ-SENT 22/12/15
BE-RCVD 23/12/15
BE-PNDG 23/12/15
BE-PROD 23/12/15
BE-PROD 04/01/16
BE-SENT 17/02/16
EQ-SENT 15/03/16
EQ-SENT -01/04/2016
BE-PNDG -01/04/2016
BE-PROD 01/04/2016
BE-PNDG 15/04/2016
BE-SENT</v>
          </cell>
          <cell r="F132" t="str">
            <v>Change priority : High 
A Firm quote for both Analysis &amp; Delivery is required for changes needed to implement Demand Side Response. The 
timescales we are working to are: 
* Modification 0504 to Mod Panel on 19th November, followed by industry consultatio</v>
          </cell>
          <cell r="G132" t="b">
            <v>1</v>
          </cell>
          <cell r="H132" t="str">
            <v>COR3960</v>
          </cell>
          <cell r="I132">
            <v>42317</v>
          </cell>
          <cell r="J132">
            <v>42338</v>
          </cell>
          <cell r="K132">
            <v>42643</v>
          </cell>
          <cell r="L132" t="b">
            <v>0</v>
          </cell>
          <cell r="M132" t="str">
            <v>NNW</v>
          </cell>
          <cell r="N132" t="str">
            <v>NGT</v>
          </cell>
          <cell r="O132" t="str">
            <v>Beverley Viney</v>
          </cell>
          <cell r="P132" t="str">
            <v>Beverley Viney</v>
          </cell>
          <cell r="Q132" t="str">
            <v>ICAF 25/11/2015
Pre-Sanction 17/05/16 &amp; emailed to pre-sanction group for review on 03/06/16</v>
          </cell>
          <cell r="R132" t="str">
            <v>Debbie Brace / Gareth Davies</v>
          </cell>
          <cell r="S132" t="str">
            <v>Nicola Patmore</v>
          </cell>
          <cell r="T132" t="str">
            <v>CO</v>
          </cell>
          <cell r="U132" t="str">
            <v>COMPLETE</v>
          </cell>
          <cell r="V132" t="b">
            <v>0</v>
          </cell>
          <cell r="W132">
            <v>42807</v>
          </cell>
          <cell r="X132" t="str">
            <v/>
          </cell>
          <cell r="Y132">
            <v>42338</v>
          </cell>
          <cell r="Z132">
            <v>42361</v>
          </cell>
          <cell r="AA132">
            <v>42361</v>
          </cell>
          <cell r="AB132">
            <v>42444</v>
          </cell>
          <cell r="AC132">
            <v>85106</v>
          </cell>
          <cell r="AD132" t="str">
            <v>3 months</v>
          </cell>
          <cell r="AE132">
            <v>42536</v>
          </cell>
          <cell r="AF132" t="str">
            <v>SENT</v>
          </cell>
          <cell r="AG132">
            <v>42444</v>
          </cell>
          <cell r="AH132">
            <v>42461</v>
          </cell>
          <cell r="AJ132">
            <v>42475</v>
          </cell>
          <cell r="AK132">
            <v>42507</v>
          </cell>
          <cell r="AL132">
            <v>42426</v>
          </cell>
          <cell r="AM132">
            <v>42524</v>
          </cell>
          <cell r="AN132" t="str">
            <v>Pre-Sanction 17/05/2016</v>
          </cell>
          <cell r="AO132">
            <v>42616</v>
          </cell>
          <cell r="AP132">
            <v>63423</v>
          </cell>
          <cell r="AR132" t="str">
            <v/>
          </cell>
          <cell r="AS132" t="str">
            <v>SENT</v>
          </cell>
          <cell r="AT132">
            <v>42524</v>
          </cell>
          <cell r="AU132">
            <v>42571</v>
          </cell>
          <cell r="AZ132" t="str">
            <v>Jessica Harris</v>
          </cell>
          <cell r="BA132">
            <v>42577</v>
          </cell>
          <cell r="BB132" t="str">
            <v/>
          </cell>
          <cell r="BC132" t="str">
            <v>SENT</v>
          </cell>
          <cell r="BD132">
            <v>42577</v>
          </cell>
          <cell r="BE132" t="b">
            <v>1</v>
          </cell>
          <cell r="BF132">
            <v>5</v>
          </cell>
          <cell r="BH132">
            <v>42596</v>
          </cell>
          <cell r="BI132">
            <v>42596</v>
          </cell>
          <cell r="BJ132">
            <v>42689</v>
          </cell>
          <cell r="BK132">
            <v>42692</v>
          </cell>
          <cell r="BL132">
            <v>42720</v>
          </cell>
          <cell r="BM132" t="str">
            <v>CLSD</v>
          </cell>
          <cell r="BN132">
            <v>42716</v>
          </cell>
          <cell r="BO132" t="str">
            <v>13/03/107 Project closed.
04/01/2017 DC Signed ECF received for this project and 3960.
12/12/16: CCN approved from the networks for both COR3856 / COR3960
25/11/16: CM Amended Business case / AEAF for Pre-sanction next week to be approved. 
18/11/16 CCN i</v>
          </cell>
          <cell r="BQ132" t="str">
            <v/>
          </cell>
          <cell r="BS132" t="str">
            <v/>
          </cell>
          <cell r="BU132" t="str">
            <v/>
          </cell>
          <cell r="BW132" t="str">
            <v/>
          </cell>
          <cell r="BX132" t="str">
            <v>Medium</v>
          </cell>
          <cell r="BY132" t="str">
            <v/>
          </cell>
          <cell r="BZ132" t="str">
            <v/>
          </cell>
          <cell r="CA132" t="str">
            <v/>
          </cell>
          <cell r="CB132" t="str">
            <v/>
          </cell>
          <cell r="CC132" t="str">
            <v/>
          </cell>
          <cell r="CD132" t="str">
            <v/>
          </cell>
          <cell r="CE132" t="str">
            <v/>
          </cell>
          <cell r="CF132" t="str">
            <v/>
          </cell>
          <cell r="CG132" t="b">
            <v>0</v>
          </cell>
          <cell r="CH132" t="str">
            <v/>
          </cell>
          <cell r="CJ132" t="b">
            <v>0</v>
          </cell>
          <cell r="CK132" t="b">
            <v>0</v>
          </cell>
          <cell r="CL132" t="b">
            <v>0</v>
          </cell>
          <cell r="CM132" t="str">
            <v/>
          </cell>
          <cell r="CO132" t="str">
            <v/>
          </cell>
          <cell r="CP132" t="str">
            <v/>
          </cell>
          <cell r="CQ132" t="b">
            <v>0</v>
          </cell>
          <cell r="CR132" t="b">
            <v>0</v>
          </cell>
          <cell r="CS132" t="str">
            <v/>
          </cell>
          <cell r="CT132" t="str">
            <v/>
          </cell>
          <cell r="CU132" t="str">
            <v/>
          </cell>
          <cell r="CV132" t="str">
            <v/>
          </cell>
          <cell r="CW132" t="str">
            <v/>
          </cell>
          <cell r="CX132" t="b">
            <v>0</v>
          </cell>
          <cell r="CY132" t="b">
            <v>0</v>
          </cell>
          <cell r="CZ132" t="b">
            <v>0</v>
          </cell>
          <cell r="DA132" t="b">
            <v>0</v>
          </cell>
          <cell r="DB132" t="str">
            <v/>
          </cell>
          <cell r="DC132" t="str">
            <v/>
          </cell>
          <cell r="DD132" t="str">
            <v/>
          </cell>
          <cell r="DE132" t="b">
            <v>0</v>
          </cell>
          <cell r="DF132" t="b">
            <v>0</v>
          </cell>
        </row>
        <row r="133">
          <cell r="A133" t="str">
            <v>4430</v>
          </cell>
          <cell r="B133" t="str">
            <v>Ability to submit a read taken at meter inspection with meter inspection update</v>
          </cell>
          <cell r="C133" t="str">
            <v>Z2 - Change cancelled</v>
          </cell>
          <cell r="D133">
            <v>43122</v>
          </cell>
          <cell r="E133" t="str">
            <v>CO-RCVD - 30/10/2017
Moved from CO-RCVD to 98. Xoserve propose change not required
99. Change Cancelled</v>
          </cell>
          <cell r="F133" t="str">
            <v/>
          </cell>
          <cell r="G133" t="b">
            <v>0</v>
          </cell>
          <cell r="H133" t="str">
            <v/>
          </cell>
          <cell r="I133">
            <v>42489</v>
          </cell>
          <cell r="K133">
            <v>36558</v>
          </cell>
          <cell r="L133" t="b">
            <v>0</v>
          </cell>
          <cell r="M133" t="str">
            <v/>
          </cell>
          <cell r="N133" t="str">
            <v/>
          </cell>
          <cell r="O133" t="str">
            <v/>
          </cell>
          <cell r="P133" t="str">
            <v>Dean Johnson</v>
          </cell>
          <cell r="Q133" t="str">
            <v/>
          </cell>
          <cell r="R133" t="str">
            <v/>
          </cell>
          <cell r="S133" t="str">
            <v>Padmini Duvvuri</v>
          </cell>
          <cell r="T133" t="str">
            <v>CR (Internal)</v>
          </cell>
          <cell r="U133" t="str">
            <v>CLOSED</v>
          </cell>
          <cell r="V133" t="b">
            <v>0</v>
          </cell>
          <cell r="X133" t="str">
            <v/>
          </cell>
          <cell r="AD133" t="str">
            <v/>
          </cell>
          <cell r="AF133" t="str">
            <v/>
          </cell>
          <cell r="AN133" t="str">
            <v/>
          </cell>
          <cell r="AR133" t="str">
            <v/>
          </cell>
          <cell r="AS133" t="str">
            <v/>
          </cell>
          <cell r="AZ133" t="str">
            <v/>
          </cell>
          <cell r="BB133" t="str">
            <v/>
          </cell>
          <cell r="BC133" t="str">
            <v/>
          </cell>
          <cell r="BE133" t="b">
            <v>0</v>
          </cell>
          <cell r="BM133" t="str">
            <v/>
          </cell>
          <cell r="BO133" t="str">
            <v>22/01/18 - Julie B - DSG confirmed change can be cancelled 22/01/18
19/12/2017 AC- Padmini Duvvuri is the senior project manager and Tom Lineham is the Project Manager 
01/12/2017 DC Update from JB - Business have confirmed that this change is not longer</v>
          </cell>
          <cell r="BQ133" t="str">
            <v/>
          </cell>
          <cell r="BS133" t="str">
            <v/>
          </cell>
          <cell r="BU133" t="str">
            <v/>
          </cell>
          <cell r="BW133" t="str">
            <v/>
          </cell>
          <cell r="BX133" t="str">
            <v/>
          </cell>
          <cell r="BY133" t="str">
            <v>99</v>
          </cell>
          <cell r="BZ133" t="str">
            <v>UKLP IADBI198</v>
          </cell>
          <cell r="CA133" t="str">
            <v>R &amp; N</v>
          </cell>
          <cell r="CB133" t="str">
            <v/>
          </cell>
          <cell r="CC133" t="str">
            <v>Project Delivery</v>
          </cell>
          <cell r="CD133" t="str">
            <v>ISU</v>
          </cell>
          <cell r="CE133" t="str">
            <v>RGMA</v>
          </cell>
          <cell r="CF133" t="str">
            <v>31-100days</v>
          </cell>
          <cell r="CG133" t="b">
            <v>0</v>
          </cell>
          <cell r="CH133" t="str">
            <v/>
          </cell>
          <cell r="CJ133" t="b">
            <v>0</v>
          </cell>
          <cell r="CK133" t="b">
            <v>0</v>
          </cell>
          <cell r="CL133" t="b">
            <v>0</v>
          </cell>
          <cell r="CM133" t="str">
            <v/>
          </cell>
          <cell r="CO133" t="str">
            <v/>
          </cell>
          <cell r="CP133" t="str">
            <v/>
          </cell>
          <cell r="CQ133" t="b">
            <v>0</v>
          </cell>
          <cell r="CR133" t="b">
            <v>0</v>
          </cell>
          <cell r="CS133" t="str">
            <v/>
          </cell>
          <cell r="CT133" t="str">
            <v/>
          </cell>
          <cell r="CU133" t="str">
            <v/>
          </cell>
          <cell r="CV133" t="str">
            <v/>
          </cell>
          <cell r="CW133" t="str">
            <v/>
          </cell>
          <cell r="CX133" t="b">
            <v>0</v>
          </cell>
          <cell r="CY133" t="b">
            <v>0</v>
          </cell>
          <cell r="CZ133" t="b">
            <v>0</v>
          </cell>
          <cell r="DA133" t="b">
            <v>0</v>
          </cell>
          <cell r="DB133" t="str">
            <v/>
          </cell>
          <cell r="DC133" t="str">
            <v/>
          </cell>
          <cell r="DD133" t="str">
            <v/>
          </cell>
          <cell r="DE133" t="b">
            <v>0</v>
          </cell>
          <cell r="DF133" t="b">
            <v>0</v>
          </cell>
        </row>
        <row r="134">
          <cell r="A134" t="str">
            <v>COR0970</v>
          </cell>
          <cell r="B134" t="str">
            <v>DN Interruption Phase II (Revised DN Interruption Requirements)</v>
          </cell>
          <cell r="C134" t="str">
            <v>Z1 - Change completed</v>
          </cell>
          <cell r="D134">
            <v>41114</v>
          </cell>
          <cell r="E134" t="str">
            <v xml:space="preserve">CO RCVD 07/03/2011,EQ PNDG 09/03/2011,EQ SENT 09/03/2011,BE RCVD 11/03/2011,BE PNDG 11/03/2011,BE PROD 11/03/2011,BE SENT 01/04/2011,CA RCVD 14/04/2011,SN PNDG 14/04/2011,SN PROD 14/04/2011,SN SENT 03/05/2011,PD PROD 03/05/2011,PD IMPD 05/11/2011,EQ SENT </v>
          </cell>
          <cell r="F134" t="str">
            <v>In 2007 Ofgem provided notice to implement UNC Mod 090 to ensure the introduction of more flexible interruption arrangements by DNs for 01/04/08. As a consequence, a change was made to support a reform of the DN Interruption arrangements. The remaining as</v>
          </cell>
          <cell r="G134" t="b">
            <v>0</v>
          </cell>
          <cell r="H134" t="str">
            <v>COR0970_Old / COR1754</v>
          </cell>
          <cell r="I134">
            <v>40609</v>
          </cell>
          <cell r="J134">
            <v>40623</v>
          </cell>
          <cell r="L134" t="b">
            <v>0</v>
          </cell>
          <cell r="M134" t="str">
            <v>ADN</v>
          </cell>
          <cell r="N134" t="str">
            <v/>
          </cell>
          <cell r="O134" t="str">
            <v>Alan Raper</v>
          </cell>
          <cell r="P134" t="str">
            <v>Alan Raper</v>
          </cell>
          <cell r="Q134" t="str">
            <v>Workload Meeting 09/03/11</v>
          </cell>
          <cell r="R134" t="str">
            <v>Alison Jennings</v>
          </cell>
          <cell r="S134" t="str">
            <v>Dave Turpin</v>
          </cell>
          <cell r="T134" t="str">
            <v>CO</v>
          </cell>
          <cell r="U134" t="str">
            <v>COMPLETE</v>
          </cell>
          <cell r="V134" t="b">
            <v>1</v>
          </cell>
          <cell r="X134" t="str">
            <v>Julie Smart</v>
          </cell>
          <cell r="Y134">
            <v>40611</v>
          </cell>
          <cell r="Z134">
            <v>40611</v>
          </cell>
          <cell r="AA134">
            <v>40611</v>
          </cell>
          <cell r="AB134">
            <v>40611</v>
          </cell>
          <cell r="AC134">
            <v>0</v>
          </cell>
          <cell r="AD134" t="str">
            <v>2 weeks from receipt of BEO</v>
          </cell>
          <cell r="AE134">
            <v>40703</v>
          </cell>
          <cell r="AF134" t="str">
            <v>SENT</v>
          </cell>
          <cell r="AG134">
            <v>40611</v>
          </cell>
          <cell r="AH134">
            <v>40613</v>
          </cell>
          <cell r="AI134">
            <v>40627</v>
          </cell>
          <cell r="AJ134">
            <v>40627</v>
          </cell>
          <cell r="AK134">
            <v>40648</v>
          </cell>
          <cell r="AL134">
            <v>40648</v>
          </cell>
          <cell r="AM134">
            <v>40634</v>
          </cell>
          <cell r="AN134" t="str">
            <v>XM2 Review Meeting 15/03/11</v>
          </cell>
          <cell r="AO134">
            <v>40637</v>
          </cell>
          <cell r="AP134">
            <v>291895</v>
          </cell>
          <cell r="AR134" t="str">
            <v/>
          </cell>
          <cell r="AS134" t="str">
            <v>SENT</v>
          </cell>
          <cell r="AT134">
            <v>40634</v>
          </cell>
          <cell r="AU134">
            <v>40647</v>
          </cell>
          <cell r="AV134">
            <v>40667</v>
          </cell>
          <cell r="AW134">
            <v>40666</v>
          </cell>
          <cell r="AX134">
            <v>40666</v>
          </cell>
          <cell r="AY134">
            <v>40666</v>
          </cell>
          <cell r="AZ134" t="str">
            <v>Dave Turpin</v>
          </cell>
          <cell r="BA134">
            <v>40666</v>
          </cell>
          <cell r="BB134" t="str">
            <v>6mths</v>
          </cell>
          <cell r="BC134" t="str">
            <v>SENT</v>
          </cell>
          <cell r="BD134">
            <v>40666</v>
          </cell>
          <cell r="BE134" t="b">
            <v>0</v>
          </cell>
          <cell r="BF134">
            <v>3</v>
          </cell>
          <cell r="BG134">
            <v>40637</v>
          </cell>
          <cell r="BH134">
            <v>40852</v>
          </cell>
          <cell r="BI134">
            <v>40852</v>
          </cell>
          <cell r="BJ134">
            <v>40939</v>
          </cell>
          <cell r="BK134">
            <v>41113</v>
          </cell>
          <cell r="BL134">
            <v>41141</v>
          </cell>
          <cell r="BM134" t="str">
            <v>CLSD</v>
          </cell>
          <cell r="BN134">
            <v>41114</v>
          </cell>
          <cell r="BO134" t="str">
            <v>29/03/12 AK - Discussed at Workload Meeting on 28/03/12. Planned completion is showing as 30/03/12 although additional scope has been included within this change &amp; this date is no longer achievable. Planned date moved back to 30/04/12.
13/03/12 AK - Discu</v>
          </cell>
          <cell r="BQ134" t="str">
            <v/>
          </cell>
          <cell r="BS134" t="str">
            <v/>
          </cell>
          <cell r="BU134" t="str">
            <v/>
          </cell>
          <cell r="BW134" t="str">
            <v/>
          </cell>
          <cell r="BX134" t="str">
            <v/>
          </cell>
          <cell r="BY134" t="str">
            <v/>
          </cell>
          <cell r="BZ134" t="str">
            <v/>
          </cell>
          <cell r="CA134" t="str">
            <v/>
          </cell>
          <cell r="CB134" t="str">
            <v/>
          </cell>
          <cell r="CC134" t="str">
            <v/>
          </cell>
          <cell r="CD134" t="str">
            <v/>
          </cell>
          <cell r="CE134" t="str">
            <v/>
          </cell>
          <cell r="CF134" t="str">
            <v/>
          </cell>
          <cell r="CG134" t="b">
            <v>0</v>
          </cell>
          <cell r="CH134" t="str">
            <v/>
          </cell>
          <cell r="CJ134" t="b">
            <v>0</v>
          </cell>
          <cell r="CK134" t="b">
            <v>0</v>
          </cell>
          <cell r="CL134" t="b">
            <v>0</v>
          </cell>
          <cell r="CM134" t="str">
            <v/>
          </cell>
          <cell r="CO134" t="str">
            <v/>
          </cell>
          <cell r="CP134" t="str">
            <v/>
          </cell>
          <cell r="CQ134" t="b">
            <v>0</v>
          </cell>
          <cell r="CR134" t="b">
            <v>0</v>
          </cell>
          <cell r="CS134" t="str">
            <v/>
          </cell>
          <cell r="CT134" t="str">
            <v/>
          </cell>
          <cell r="CU134" t="str">
            <v/>
          </cell>
          <cell r="CV134" t="str">
            <v/>
          </cell>
          <cell r="CW134" t="str">
            <v/>
          </cell>
          <cell r="CX134" t="b">
            <v>0</v>
          </cell>
          <cell r="CY134" t="b">
            <v>0</v>
          </cell>
          <cell r="CZ134" t="b">
            <v>0</v>
          </cell>
          <cell r="DA134" t="b">
            <v>0</v>
          </cell>
          <cell r="DB134" t="str">
            <v/>
          </cell>
          <cell r="DC134" t="str">
            <v/>
          </cell>
          <cell r="DD134" t="str">
            <v/>
          </cell>
          <cell r="DE134" t="b">
            <v>0</v>
          </cell>
          <cell r="DF134" t="b">
            <v>0</v>
          </cell>
        </row>
        <row r="135">
          <cell r="A135" t="str">
            <v>TBC</v>
          </cell>
          <cell r="B135" t="str">
            <v>Must Read Reports (WPX96)</v>
          </cell>
          <cell r="C135" t="str">
            <v>Z2 - Change cancelled</v>
          </cell>
          <cell r="D135">
            <v>40652</v>
          </cell>
          <cell r="E135" t="str">
            <v>CO RCVD 18/08/2004
EQ PROD 08/11/2004
EQ SENT 10/12/2004
BE PROD 10/12/2004
BE SENT 22/10/2009
PD PROD 22/10/2009
PD SENT 18/04/2011
PD CLSD 19/04/2011</v>
          </cell>
          <cell r="F135" t="str">
            <v>The process of notifying the RSU is a very manual and laborious process, this production of reports are very labour intensive and as such involves a high number of resources and man-hours to carry out quality checks to ensure the data being sent out is co</v>
          </cell>
          <cell r="G135" t="b">
            <v>0</v>
          </cell>
          <cell r="H135" t="str">
            <v>IS0021</v>
          </cell>
          <cell r="I135">
            <v>38217</v>
          </cell>
          <cell r="J135">
            <v>38231</v>
          </cell>
          <cell r="K135">
            <v>38261</v>
          </cell>
          <cell r="L135" t="b">
            <v>1</v>
          </cell>
          <cell r="M135" t="str">
            <v>ALL</v>
          </cell>
          <cell r="N135" t="str">
            <v/>
          </cell>
          <cell r="O135" t="str">
            <v/>
          </cell>
          <cell r="P135" t="str">
            <v>Steve Nunnington</v>
          </cell>
          <cell r="Q135" t="str">
            <v>Annie Griffith</v>
          </cell>
          <cell r="R135" t="str">
            <v>Vicky Palmer</v>
          </cell>
          <cell r="S135" t="str">
            <v>Dave Addison</v>
          </cell>
          <cell r="T135" t="str">
            <v>CR (internal)</v>
          </cell>
          <cell r="U135" t="str">
            <v>CLOSED</v>
          </cell>
          <cell r="V135" t="b">
            <v>0</v>
          </cell>
          <cell r="X135" t="str">
            <v>Dave Addison</v>
          </cell>
          <cell r="Y135">
            <v>38231</v>
          </cell>
          <cell r="Z135">
            <v>38331</v>
          </cell>
          <cell r="AA135">
            <v>38331</v>
          </cell>
          <cell r="AB135">
            <v>38331</v>
          </cell>
          <cell r="AC135">
            <v>0</v>
          </cell>
          <cell r="AD135" t="str">
            <v>11 days</v>
          </cell>
          <cell r="AE135">
            <v>38421</v>
          </cell>
          <cell r="AF135" t="str">
            <v>SENT</v>
          </cell>
          <cell r="AG135">
            <v>38331</v>
          </cell>
          <cell r="AH135">
            <v>38331</v>
          </cell>
          <cell r="AI135">
            <v>38331</v>
          </cell>
          <cell r="AJ135">
            <v>38331</v>
          </cell>
          <cell r="AK135">
            <v>38442</v>
          </cell>
          <cell r="AL135">
            <v>40147</v>
          </cell>
          <cell r="AM135">
            <v>40108</v>
          </cell>
          <cell r="AN135" t="str">
            <v>XEC</v>
          </cell>
          <cell r="AO135">
            <v>40200</v>
          </cell>
          <cell r="AR135" t="str">
            <v/>
          </cell>
          <cell r="AS135" t="str">
            <v>SENT</v>
          </cell>
          <cell r="AT135">
            <v>40108</v>
          </cell>
          <cell r="AU135">
            <v>40108</v>
          </cell>
          <cell r="AZ135" t="str">
            <v/>
          </cell>
          <cell r="BB135" t="str">
            <v/>
          </cell>
          <cell r="BC135" t="str">
            <v/>
          </cell>
          <cell r="BE135" t="b">
            <v>0</v>
          </cell>
          <cell r="BF135">
            <v>6</v>
          </cell>
          <cell r="BG135">
            <v>39384</v>
          </cell>
          <cell r="BI135">
            <v>40652</v>
          </cell>
          <cell r="BM135" t="str">
            <v>CLSD</v>
          </cell>
          <cell r="BN135">
            <v>40652</v>
          </cell>
          <cell r="BO135" t="str">
            <v>19/04/11 AK - Email rec'd from Vicky Palmer approving closure.
18/04/11 AK - Spoke to Dave Addison on 15/04/11 who confirmed he was happy for me to send an email to Vicky Palmer requesting her approval to close this change. Email sent to Vicky stating "T</v>
          </cell>
          <cell r="BQ135" t="str">
            <v/>
          </cell>
          <cell r="BS135" t="str">
            <v/>
          </cell>
          <cell r="BU135" t="str">
            <v/>
          </cell>
          <cell r="BW135" t="str">
            <v/>
          </cell>
          <cell r="BX135" t="str">
            <v/>
          </cell>
          <cell r="BY135" t="str">
            <v/>
          </cell>
          <cell r="BZ135" t="str">
            <v/>
          </cell>
          <cell r="CA135" t="str">
            <v/>
          </cell>
          <cell r="CB135" t="str">
            <v/>
          </cell>
          <cell r="CC135" t="str">
            <v/>
          </cell>
          <cell r="CD135" t="str">
            <v/>
          </cell>
          <cell r="CE135" t="str">
            <v/>
          </cell>
          <cell r="CF135" t="str">
            <v/>
          </cell>
          <cell r="CG135" t="b">
            <v>0</v>
          </cell>
          <cell r="CH135" t="str">
            <v/>
          </cell>
          <cell r="CJ135" t="b">
            <v>0</v>
          </cell>
          <cell r="CK135" t="b">
            <v>0</v>
          </cell>
          <cell r="CL135" t="b">
            <v>0</v>
          </cell>
          <cell r="CM135" t="str">
            <v/>
          </cell>
          <cell r="CO135" t="str">
            <v/>
          </cell>
          <cell r="CP135" t="str">
            <v/>
          </cell>
          <cell r="CQ135" t="b">
            <v>0</v>
          </cell>
          <cell r="CR135" t="b">
            <v>0</v>
          </cell>
          <cell r="CS135" t="str">
            <v/>
          </cell>
          <cell r="CT135" t="str">
            <v/>
          </cell>
          <cell r="CU135" t="str">
            <v/>
          </cell>
          <cell r="CV135" t="str">
            <v/>
          </cell>
          <cell r="CW135" t="str">
            <v/>
          </cell>
          <cell r="CX135" t="b">
            <v>0</v>
          </cell>
          <cell r="CY135" t="b">
            <v>0</v>
          </cell>
          <cell r="CZ135" t="b">
            <v>0</v>
          </cell>
          <cell r="DA135" t="b">
            <v>0</v>
          </cell>
          <cell r="DB135" t="str">
            <v/>
          </cell>
          <cell r="DC135" t="str">
            <v/>
          </cell>
          <cell r="DD135" t="str">
            <v/>
          </cell>
          <cell r="DE135" t="b">
            <v>0</v>
          </cell>
          <cell r="DF135" t="b">
            <v>0</v>
          </cell>
        </row>
        <row r="136">
          <cell r="A136" t="str">
            <v>COR3808</v>
          </cell>
          <cell r="B136" t="str">
            <v>PX Teeside Seal Sands</v>
          </cell>
          <cell r="C136" t="str">
            <v>Z2 - Change cancelled</v>
          </cell>
          <cell r="D136">
            <v>42270</v>
          </cell>
          <cell r="E136" t="str">
            <v>CO-RCVD - 16/09/15
CO-CLSD - 23/09/15</v>
          </cell>
          <cell r="F136" t="str">
            <v xml:space="preserve">The meter TGGP was set up for PX Teeside in error; the meter was set up incorrectly with the incorrect information against it. This meter TGGP needs end dating, the logical meters have been end dated successfully but we cannot end date the main meter. We </v>
          </cell>
          <cell r="G136" t="b">
            <v>0</v>
          </cell>
          <cell r="H136" t="str">
            <v>xrn3819</v>
          </cell>
          <cell r="I136">
            <v>42242</v>
          </cell>
          <cell r="L136" t="b">
            <v>0</v>
          </cell>
          <cell r="M136" t="str">
            <v>NNW</v>
          </cell>
          <cell r="N136" t="str">
            <v/>
          </cell>
          <cell r="O136" t="str">
            <v/>
          </cell>
          <cell r="P136" t="str">
            <v>Beverley Viney</v>
          </cell>
          <cell r="Q136" t="str">
            <v>ICAF - 16/09/15</v>
          </cell>
          <cell r="R136" t="str">
            <v/>
          </cell>
          <cell r="S136" t="str">
            <v>Dave Turpin</v>
          </cell>
          <cell r="T136" t="str">
            <v>CO</v>
          </cell>
          <cell r="U136" t="str">
            <v>CLOSED</v>
          </cell>
          <cell r="V136" t="b">
            <v>0</v>
          </cell>
          <cell r="X136" t="str">
            <v/>
          </cell>
          <cell r="AD136" t="str">
            <v/>
          </cell>
          <cell r="AF136" t="str">
            <v/>
          </cell>
          <cell r="AN136" t="str">
            <v/>
          </cell>
          <cell r="AR136" t="str">
            <v/>
          </cell>
          <cell r="AS136" t="str">
            <v/>
          </cell>
          <cell r="AZ136" t="str">
            <v/>
          </cell>
          <cell r="BB136" t="str">
            <v/>
          </cell>
          <cell r="BC136" t="str">
            <v/>
          </cell>
          <cell r="BE136" t="b">
            <v>0</v>
          </cell>
          <cell r="BM136" t="str">
            <v/>
          </cell>
          <cell r="BO136" t="str">
            <v>23/09/15 CM - Confirmed today at ICAF meeting via Rob Smith that  this will now be done via Datafix by the ME Team - datafix -xrn3819.Therefore this change order can now be closed. CM has emailed Beverley Viney confirming the closure and DT will confirm t</v>
          </cell>
          <cell r="BQ136" t="str">
            <v/>
          </cell>
          <cell r="BS136" t="str">
            <v/>
          </cell>
          <cell r="BU136" t="str">
            <v/>
          </cell>
          <cell r="BW136" t="str">
            <v/>
          </cell>
          <cell r="BX136" t="str">
            <v/>
          </cell>
          <cell r="BY136" t="str">
            <v/>
          </cell>
          <cell r="BZ136" t="str">
            <v/>
          </cell>
          <cell r="CA136" t="str">
            <v/>
          </cell>
          <cell r="CB136" t="str">
            <v/>
          </cell>
          <cell r="CC136" t="str">
            <v/>
          </cell>
          <cell r="CD136" t="str">
            <v/>
          </cell>
          <cell r="CE136" t="str">
            <v/>
          </cell>
          <cell r="CF136" t="str">
            <v/>
          </cell>
          <cell r="CG136" t="b">
            <v>0</v>
          </cell>
          <cell r="CH136" t="str">
            <v/>
          </cell>
          <cell r="CJ136" t="b">
            <v>0</v>
          </cell>
          <cell r="CK136" t="b">
            <v>0</v>
          </cell>
          <cell r="CL136" t="b">
            <v>0</v>
          </cell>
          <cell r="CM136" t="str">
            <v/>
          </cell>
          <cell r="CO136" t="str">
            <v/>
          </cell>
          <cell r="CP136" t="str">
            <v/>
          </cell>
          <cell r="CQ136" t="b">
            <v>0</v>
          </cell>
          <cell r="CR136" t="b">
            <v>0</v>
          </cell>
          <cell r="CS136" t="str">
            <v/>
          </cell>
          <cell r="CT136" t="str">
            <v/>
          </cell>
          <cell r="CU136" t="str">
            <v/>
          </cell>
          <cell r="CV136" t="str">
            <v/>
          </cell>
          <cell r="CW136" t="str">
            <v/>
          </cell>
          <cell r="CX136" t="b">
            <v>0</v>
          </cell>
          <cell r="CY136" t="b">
            <v>0</v>
          </cell>
          <cell r="CZ136" t="b">
            <v>0</v>
          </cell>
          <cell r="DA136" t="b">
            <v>0</v>
          </cell>
          <cell r="DB136" t="str">
            <v/>
          </cell>
          <cell r="DC136" t="str">
            <v/>
          </cell>
          <cell r="DD136" t="str">
            <v/>
          </cell>
          <cell r="DE136" t="b">
            <v>0</v>
          </cell>
          <cell r="DF136" t="b">
            <v>0</v>
          </cell>
        </row>
        <row r="137">
          <cell r="A137" t="str">
            <v>TBC</v>
          </cell>
          <cell r="B137" t="str">
            <v>Bulk Upload Meter reads (WPX96)</v>
          </cell>
          <cell r="C137" t="str">
            <v>Z1 - Change completed</v>
          </cell>
          <cell r="D137">
            <v>40652</v>
          </cell>
          <cell r="E137" t="str">
            <v>CO RCVD 18/08/2004
EQ PROD 08/11/2004
EQ SENT 10/12/2004
BE PROD 10/12/2004
BE SENT 22/10/2009
PD PROD 22/10/2009
PD SENT 18/04/2011
PD CLSD 19/04/2011</v>
          </cell>
          <cell r="F137" t="str">
            <v>We are continually looking to develop and improve the process; this change request is part of the process. We would like to examine the opportunities &amp; potential cost associate with the Automation of the loading of Must Read Meter Reading.</v>
          </cell>
          <cell r="G137" t="b">
            <v>0</v>
          </cell>
          <cell r="H137" t="str">
            <v>IS0022</v>
          </cell>
          <cell r="I137">
            <v>38217</v>
          </cell>
          <cell r="J137">
            <v>38231</v>
          </cell>
          <cell r="K137">
            <v>38261</v>
          </cell>
          <cell r="L137" t="b">
            <v>0</v>
          </cell>
          <cell r="M137" t="str">
            <v>ALL</v>
          </cell>
          <cell r="N137" t="str">
            <v/>
          </cell>
          <cell r="O137" t="str">
            <v/>
          </cell>
          <cell r="P137" t="str">
            <v>Steve Nunnington</v>
          </cell>
          <cell r="Q137" t="str">
            <v>Annie Griffith</v>
          </cell>
          <cell r="R137" t="str">
            <v>Vicky Palmer</v>
          </cell>
          <cell r="S137" t="str">
            <v>Dave Addison</v>
          </cell>
          <cell r="T137" t="str">
            <v>CR (internal)</v>
          </cell>
          <cell r="U137" t="str">
            <v>COMPLETE</v>
          </cell>
          <cell r="V137" t="b">
            <v>0</v>
          </cell>
          <cell r="X137" t="str">
            <v>Dave Addison</v>
          </cell>
          <cell r="Y137">
            <v>38231</v>
          </cell>
          <cell r="Z137">
            <v>38331</v>
          </cell>
          <cell r="AA137">
            <v>38331</v>
          </cell>
          <cell r="AB137">
            <v>38331</v>
          </cell>
          <cell r="AC137">
            <v>0</v>
          </cell>
          <cell r="AD137" t="str">
            <v>11 days</v>
          </cell>
          <cell r="AE137">
            <v>38421</v>
          </cell>
          <cell r="AF137" t="str">
            <v>SENT</v>
          </cell>
          <cell r="AG137">
            <v>38331</v>
          </cell>
          <cell r="AH137">
            <v>38331</v>
          </cell>
          <cell r="AI137">
            <v>38331</v>
          </cell>
          <cell r="AJ137">
            <v>38331</v>
          </cell>
          <cell r="AK137">
            <v>38442</v>
          </cell>
          <cell r="AL137">
            <v>40147</v>
          </cell>
          <cell r="AM137">
            <v>40108</v>
          </cell>
          <cell r="AN137" t="str">
            <v>XEC</v>
          </cell>
          <cell r="AO137">
            <v>40200</v>
          </cell>
          <cell r="AR137" t="str">
            <v/>
          </cell>
          <cell r="AS137" t="str">
            <v>SENT</v>
          </cell>
          <cell r="AT137">
            <v>40108</v>
          </cell>
          <cell r="AU137">
            <v>40108</v>
          </cell>
          <cell r="AZ137" t="str">
            <v/>
          </cell>
          <cell r="BB137" t="str">
            <v/>
          </cell>
          <cell r="BC137" t="str">
            <v/>
          </cell>
          <cell r="BE137" t="b">
            <v>0</v>
          </cell>
          <cell r="BF137">
            <v>6</v>
          </cell>
          <cell r="BG137">
            <v>39384</v>
          </cell>
          <cell r="BM137" t="str">
            <v>CLSD</v>
          </cell>
          <cell r="BN137">
            <v>40652</v>
          </cell>
          <cell r="BO137" t="str">
            <v>19/04/11 AK - Email rec'd from Vicky Palmer approving closure.
18/04/11 AK - Spoke to Dave Addison on 15/04/11 who confirmed he was happy for me to send an email to Vicky Palmer requesting her approval to close this change. Email sent to Vicky stating "T</v>
          </cell>
          <cell r="BQ137" t="str">
            <v/>
          </cell>
          <cell r="BS137" t="str">
            <v/>
          </cell>
          <cell r="BU137" t="str">
            <v/>
          </cell>
          <cell r="BW137" t="str">
            <v/>
          </cell>
          <cell r="BX137" t="str">
            <v/>
          </cell>
          <cell r="BY137" t="str">
            <v/>
          </cell>
          <cell r="BZ137" t="str">
            <v/>
          </cell>
          <cell r="CA137" t="str">
            <v/>
          </cell>
          <cell r="CB137" t="str">
            <v/>
          </cell>
          <cell r="CC137" t="str">
            <v/>
          </cell>
          <cell r="CD137" t="str">
            <v/>
          </cell>
          <cell r="CE137" t="str">
            <v/>
          </cell>
          <cell r="CF137" t="str">
            <v/>
          </cell>
          <cell r="CG137" t="b">
            <v>0</v>
          </cell>
          <cell r="CH137" t="str">
            <v/>
          </cell>
          <cell r="CJ137" t="b">
            <v>0</v>
          </cell>
          <cell r="CK137" t="b">
            <v>0</v>
          </cell>
          <cell r="CL137" t="b">
            <v>0</v>
          </cell>
          <cell r="CM137" t="str">
            <v/>
          </cell>
          <cell r="CO137" t="str">
            <v/>
          </cell>
          <cell r="CP137" t="str">
            <v/>
          </cell>
          <cell r="CQ137" t="b">
            <v>0</v>
          </cell>
          <cell r="CR137" t="b">
            <v>0</v>
          </cell>
          <cell r="CS137" t="str">
            <v/>
          </cell>
          <cell r="CT137" t="str">
            <v/>
          </cell>
          <cell r="CU137" t="str">
            <v/>
          </cell>
          <cell r="CV137" t="str">
            <v/>
          </cell>
          <cell r="CW137" t="str">
            <v/>
          </cell>
          <cell r="CX137" t="b">
            <v>0</v>
          </cell>
          <cell r="CY137" t="b">
            <v>0</v>
          </cell>
          <cell r="CZ137" t="b">
            <v>0</v>
          </cell>
          <cell r="DA137" t="b">
            <v>0</v>
          </cell>
          <cell r="DB137" t="str">
            <v/>
          </cell>
          <cell r="DC137" t="str">
            <v/>
          </cell>
          <cell r="DD137" t="str">
            <v/>
          </cell>
          <cell r="DE137" t="b">
            <v>0</v>
          </cell>
          <cell r="DF137" t="b">
            <v>0</v>
          </cell>
        </row>
        <row r="138">
          <cell r="A138" t="str">
            <v>COR4018</v>
          </cell>
          <cell r="B138" t="str">
            <v>Separation of National Grid Gas Distribution Business</v>
          </cell>
          <cell r="C138" t="str">
            <v>Z2 - Change cancelled</v>
          </cell>
          <cell r="D138">
            <v>42618</v>
          </cell>
          <cell r="E138" t="str">
            <v>CO-RCVD 27/04/16
PD-CLSD 05/09/16</v>
          </cell>
          <cell r="F138" t="str">
            <v>National Grid has announced that it plans to dispose of a majority share in its Gas Distribution business. National Grid are currently ring fencing the Gas Distribution part of their business and establishing it as a separate wholly owned business in prep</v>
          </cell>
          <cell r="G138" t="b">
            <v>0</v>
          </cell>
          <cell r="H138" t="str">
            <v/>
          </cell>
          <cell r="I138">
            <v>42482</v>
          </cell>
          <cell r="K138">
            <v>42644</v>
          </cell>
          <cell r="L138" t="b">
            <v>0</v>
          </cell>
          <cell r="M138" t="str">
            <v/>
          </cell>
          <cell r="N138" t="str">
            <v/>
          </cell>
          <cell r="O138" t="str">
            <v/>
          </cell>
          <cell r="P138" t="str">
            <v>Rob Topley</v>
          </cell>
          <cell r="Q138" t="str">
            <v>ICAF - 27/04/16</v>
          </cell>
          <cell r="R138" t="str">
            <v>Nick Salter</v>
          </cell>
          <cell r="S138" t="str">
            <v>David Williamson</v>
          </cell>
          <cell r="T138" t="str">
            <v>CR (internal)</v>
          </cell>
          <cell r="U138" t="str">
            <v>CLOSED</v>
          </cell>
          <cell r="V138" t="b">
            <v>0</v>
          </cell>
          <cell r="W138">
            <v>42618</v>
          </cell>
          <cell r="X138" t="str">
            <v>Steve Muffett/ Rob Topley</v>
          </cell>
          <cell r="AD138" t="str">
            <v/>
          </cell>
          <cell r="AF138" t="str">
            <v/>
          </cell>
          <cell r="AN138" t="str">
            <v/>
          </cell>
          <cell r="AR138" t="str">
            <v/>
          </cell>
          <cell r="AS138" t="str">
            <v/>
          </cell>
          <cell r="AZ138" t="str">
            <v/>
          </cell>
          <cell r="BB138" t="str">
            <v/>
          </cell>
          <cell r="BC138" t="str">
            <v/>
          </cell>
          <cell r="BE138" t="b">
            <v>0</v>
          </cell>
          <cell r="BM138" t="str">
            <v/>
          </cell>
          <cell r="BO138" t="str">
            <v>05/09/16: CM Now closed this project down as this was just the analysis piece completed - a 7/8 week project for the initial part of the investigation work into the separation of the Gas Distribution. This has since been replaced by the change order for t</v>
          </cell>
          <cell r="BQ138" t="str">
            <v/>
          </cell>
          <cell r="BS138" t="str">
            <v/>
          </cell>
          <cell r="BU138" t="str">
            <v/>
          </cell>
          <cell r="BW138" t="str">
            <v/>
          </cell>
          <cell r="BX138" t="str">
            <v/>
          </cell>
          <cell r="BY138" t="str">
            <v/>
          </cell>
          <cell r="BZ138" t="str">
            <v/>
          </cell>
          <cell r="CA138" t="str">
            <v/>
          </cell>
          <cell r="CB138" t="str">
            <v/>
          </cell>
          <cell r="CC138" t="str">
            <v/>
          </cell>
          <cell r="CD138" t="str">
            <v/>
          </cell>
          <cell r="CE138" t="str">
            <v/>
          </cell>
          <cell r="CF138" t="str">
            <v/>
          </cell>
          <cell r="CG138" t="b">
            <v>0</v>
          </cell>
          <cell r="CH138" t="str">
            <v/>
          </cell>
          <cell r="CJ138" t="b">
            <v>0</v>
          </cell>
          <cell r="CK138" t="b">
            <v>0</v>
          </cell>
          <cell r="CL138" t="b">
            <v>0</v>
          </cell>
          <cell r="CM138" t="str">
            <v/>
          </cell>
          <cell r="CO138" t="str">
            <v/>
          </cell>
          <cell r="CP138" t="str">
            <v/>
          </cell>
          <cell r="CQ138" t="b">
            <v>0</v>
          </cell>
          <cell r="CR138" t="b">
            <v>0</v>
          </cell>
          <cell r="CS138" t="str">
            <v/>
          </cell>
          <cell r="CT138" t="str">
            <v/>
          </cell>
          <cell r="CU138" t="str">
            <v/>
          </cell>
          <cell r="CV138" t="str">
            <v/>
          </cell>
          <cell r="CW138" t="str">
            <v/>
          </cell>
          <cell r="CX138" t="b">
            <v>0</v>
          </cell>
          <cell r="CY138" t="b">
            <v>0</v>
          </cell>
          <cell r="CZ138" t="b">
            <v>0</v>
          </cell>
          <cell r="DA138" t="b">
            <v>0</v>
          </cell>
          <cell r="DB138" t="str">
            <v/>
          </cell>
          <cell r="DC138" t="str">
            <v/>
          </cell>
          <cell r="DD138" t="str">
            <v/>
          </cell>
          <cell r="DE138" t="b">
            <v>0</v>
          </cell>
          <cell r="DF138" t="b">
            <v>0</v>
          </cell>
        </row>
        <row r="139">
          <cell r="A139" t="str">
            <v>COR0965</v>
          </cell>
          <cell r="B139" t="str">
            <v xml:space="preserve">Batch Processing Solution for PAF Checking Address Quality </v>
          </cell>
          <cell r="C139" t="str">
            <v>Z2 - Change cancelled</v>
          </cell>
          <cell r="D139">
            <v>41238</v>
          </cell>
          <cell r="E139" t="str">
            <v>CO RCVD 11/03/2008,EQ PNDG 12/03/2008,EQ PROD 12/03/2008,BE PROD 06/07/2009,BE SENT 22/10/2009,PD PROD 22/10/2009,EQ PROD 12/03/2008,PD PROD 22/10/2009,PD IMPD 25/11/2012</v>
          </cell>
          <cell r="F139" t="str">
            <v xml:space="preserve">              </v>
          </cell>
          <cell r="G139" t="b">
            <v>0</v>
          </cell>
          <cell r="H139" t="str">
            <v/>
          </cell>
          <cell r="I139">
            <v>39518</v>
          </cell>
          <cell r="L139" t="b">
            <v>0</v>
          </cell>
          <cell r="M139" t="str">
            <v/>
          </cell>
          <cell r="N139" t="str">
            <v/>
          </cell>
          <cell r="O139" t="str">
            <v/>
          </cell>
          <cell r="P139" t="str">
            <v>Darren Jackson</v>
          </cell>
          <cell r="Q139" t="str">
            <v>Vicky Palmer/Prioritisation Meeting 12/03/08</v>
          </cell>
          <cell r="R139" t="str">
            <v>Alison Jennings</v>
          </cell>
          <cell r="S139" t="str">
            <v>Andy Simpson</v>
          </cell>
          <cell r="T139" t="str">
            <v>CR (internal)</v>
          </cell>
          <cell r="U139" t="str">
            <v>CLOSED</v>
          </cell>
          <cell r="V139" t="b">
            <v>0</v>
          </cell>
          <cell r="X139" t="str">
            <v/>
          </cell>
          <cell r="AD139" t="str">
            <v/>
          </cell>
          <cell r="AF139" t="str">
            <v>PROD</v>
          </cell>
          <cell r="AG139">
            <v>39519</v>
          </cell>
          <cell r="AK139">
            <v>40147</v>
          </cell>
          <cell r="AL139">
            <v>40147</v>
          </cell>
          <cell r="AM139">
            <v>40108</v>
          </cell>
          <cell r="AN139" t="str">
            <v>XEC</v>
          </cell>
          <cell r="AO139">
            <v>40200</v>
          </cell>
          <cell r="AR139" t="str">
            <v/>
          </cell>
          <cell r="AS139" t="str">
            <v>SENT</v>
          </cell>
          <cell r="AT139">
            <v>40108</v>
          </cell>
          <cell r="AU139">
            <v>40108</v>
          </cell>
          <cell r="AZ139" t="str">
            <v/>
          </cell>
          <cell r="BB139" t="str">
            <v/>
          </cell>
          <cell r="BC139" t="str">
            <v/>
          </cell>
          <cell r="BE139" t="b">
            <v>0</v>
          </cell>
          <cell r="BF139">
            <v>6</v>
          </cell>
          <cell r="BG139">
            <v>39384</v>
          </cell>
          <cell r="BH139">
            <v>41238</v>
          </cell>
          <cell r="BI139">
            <v>41238</v>
          </cell>
          <cell r="BJ139">
            <v>41670</v>
          </cell>
          <cell r="BM139" t="str">
            <v>IMPD</v>
          </cell>
          <cell r="BN139">
            <v>41238</v>
          </cell>
          <cell r="BO139" t="str">
            <v>29/07/15: CM Update from Andy S, All of these are linked to Q Projects and the PIA will be submitted to XEC on 8/07/14 and the board on 22/07/14.
25/06/15 Emailed received from Andy Simpson to confirm project closure. Status change to PA- CLSD.
24/06/14</v>
          </cell>
          <cell r="BQ139" t="str">
            <v/>
          </cell>
          <cell r="BS139" t="str">
            <v/>
          </cell>
          <cell r="BU139" t="str">
            <v/>
          </cell>
          <cell r="BW139" t="str">
            <v/>
          </cell>
          <cell r="BX139" t="str">
            <v/>
          </cell>
          <cell r="BY139" t="str">
            <v/>
          </cell>
          <cell r="BZ139" t="str">
            <v/>
          </cell>
          <cell r="CA139" t="str">
            <v/>
          </cell>
          <cell r="CB139" t="str">
            <v/>
          </cell>
          <cell r="CC139" t="str">
            <v/>
          </cell>
          <cell r="CD139" t="str">
            <v/>
          </cell>
          <cell r="CE139" t="str">
            <v/>
          </cell>
          <cell r="CF139" t="str">
            <v/>
          </cell>
          <cell r="CG139" t="b">
            <v>0</v>
          </cell>
          <cell r="CH139" t="str">
            <v/>
          </cell>
          <cell r="CJ139" t="b">
            <v>0</v>
          </cell>
          <cell r="CK139" t="b">
            <v>0</v>
          </cell>
          <cell r="CL139" t="b">
            <v>0</v>
          </cell>
          <cell r="CM139" t="str">
            <v/>
          </cell>
          <cell r="CO139" t="str">
            <v/>
          </cell>
          <cell r="CP139" t="str">
            <v/>
          </cell>
          <cell r="CQ139" t="b">
            <v>0</v>
          </cell>
          <cell r="CR139" t="b">
            <v>0</v>
          </cell>
          <cell r="CS139" t="str">
            <v/>
          </cell>
          <cell r="CT139" t="str">
            <v/>
          </cell>
          <cell r="CU139" t="str">
            <v/>
          </cell>
          <cell r="CV139" t="str">
            <v/>
          </cell>
          <cell r="CW139" t="str">
            <v/>
          </cell>
          <cell r="CX139" t="b">
            <v>0</v>
          </cell>
          <cell r="CY139" t="b">
            <v>0</v>
          </cell>
          <cell r="CZ139" t="b">
            <v>0</v>
          </cell>
          <cell r="DA139" t="b">
            <v>0</v>
          </cell>
          <cell r="DB139" t="str">
            <v/>
          </cell>
          <cell r="DC139" t="str">
            <v/>
          </cell>
          <cell r="DD139" t="str">
            <v/>
          </cell>
          <cell r="DE139" t="b">
            <v>0</v>
          </cell>
          <cell r="DF139" t="b">
            <v>0</v>
          </cell>
        </row>
        <row r="140">
          <cell r="A140" t="str">
            <v>COR3317</v>
          </cell>
          <cell r="B140" t="str">
            <v>New Report for Regulatory Reporting (SHQ)</v>
          </cell>
          <cell r="C140" t="str">
            <v>Z1 - Change completed</v>
          </cell>
          <cell r="D140">
            <v>41816</v>
          </cell>
          <cell r="E140" t="str">
            <v xml:space="preserve">CO-RCVD 05/02/2014
EQ-PROD 13/02/2014
EQ-SENT 24/02/2014
BE-RCVD 27/02/2014
BE-PNDG 27/02/2014
BE-PROD 27/02/2014
BE-SENT 12/03/2014
CA-RCVD 18/03/2014
SN-PROD 18/03/2014
SN-SENT 31/03/2014
PD-PROD 31/03/2014
PD-IMPD 01/04/2014
PD-SENT 11/06/2014
PD-CLSD </v>
          </cell>
          <cell r="F140" t="str">
            <v>Please provide a new monthly report which provides the following information:
LDZ	
Total SOQ (GWh)	DM SHQ (GWh)
NE		
NO		
Total		
Please take a snapshot monthly on working day 1</v>
          </cell>
          <cell r="G140" t="b">
            <v>0</v>
          </cell>
          <cell r="H140" t="str">
            <v/>
          </cell>
          <cell r="I140">
            <v>41675</v>
          </cell>
          <cell r="J140">
            <v>41688</v>
          </cell>
          <cell r="L140" t="b">
            <v>0</v>
          </cell>
          <cell r="M140" t="str">
            <v>NNW</v>
          </cell>
          <cell r="N140" t="str">
            <v>NGN</v>
          </cell>
          <cell r="O140" t="str">
            <v>Jo Ferguson</v>
          </cell>
          <cell r="P140" t="str">
            <v>Jo Ferguson</v>
          </cell>
          <cell r="Q140" t="str">
            <v>ICAF 05/02/14</v>
          </cell>
          <cell r="R140" t="str">
            <v>Fiona Cottam</v>
          </cell>
          <cell r="S140" t="str">
            <v>Lorraine Cave</v>
          </cell>
          <cell r="T140" t="str">
            <v>CO</v>
          </cell>
          <cell r="U140" t="str">
            <v>COMPLETE</v>
          </cell>
          <cell r="V140" t="b">
            <v>1</v>
          </cell>
          <cell r="W140">
            <v>41816</v>
          </cell>
          <cell r="X140" t="str">
            <v>Darran Dredge</v>
          </cell>
          <cell r="Y140">
            <v>41683</v>
          </cell>
          <cell r="Z140">
            <v>41695</v>
          </cell>
          <cell r="AB140">
            <v>41694</v>
          </cell>
          <cell r="AD140" t="str">
            <v/>
          </cell>
          <cell r="AF140" t="str">
            <v>SENT</v>
          </cell>
          <cell r="AG140">
            <v>41694</v>
          </cell>
          <cell r="AH140">
            <v>41697</v>
          </cell>
          <cell r="AI140">
            <v>41710</v>
          </cell>
          <cell r="AK140">
            <v>41710</v>
          </cell>
          <cell r="AM140">
            <v>41710</v>
          </cell>
          <cell r="AN140" t="str">
            <v>Pre-Sanction 11/03/2014</v>
          </cell>
          <cell r="AP140">
            <v>2069</v>
          </cell>
          <cell r="AR140" t="str">
            <v/>
          </cell>
          <cell r="AS140" t="str">
            <v>SENT</v>
          </cell>
          <cell r="AT140">
            <v>41710</v>
          </cell>
          <cell r="AU140">
            <v>41716</v>
          </cell>
          <cell r="AV140">
            <v>41729</v>
          </cell>
          <cell r="AW140">
            <v>41729</v>
          </cell>
          <cell r="AX140">
            <v>41729</v>
          </cell>
          <cell r="AY140">
            <v>41729</v>
          </cell>
          <cell r="AZ140" t="str">
            <v/>
          </cell>
          <cell r="BB140" t="str">
            <v/>
          </cell>
          <cell r="BC140" t="str">
            <v>SENT</v>
          </cell>
          <cell r="BD140">
            <v>41729</v>
          </cell>
          <cell r="BE140" t="b">
            <v>0</v>
          </cell>
          <cell r="BF140">
            <v>5</v>
          </cell>
          <cell r="BH140">
            <v>41730</v>
          </cell>
          <cell r="BI140">
            <v>41730</v>
          </cell>
          <cell r="BK140">
            <v>41801</v>
          </cell>
          <cell r="BM140" t="str">
            <v>CLSD</v>
          </cell>
          <cell r="BN140">
            <v>41816</v>
          </cell>
          <cell r="BO140" t="str">
            <v>18/03/14 KB - Slight title change to align with more logical title contained with the CA provided by Jo Ferguson on 18/03/14.</v>
          </cell>
          <cell r="BQ140" t="str">
            <v/>
          </cell>
          <cell r="BS140" t="str">
            <v/>
          </cell>
          <cell r="BU140" t="str">
            <v/>
          </cell>
          <cell r="BW140" t="str">
            <v/>
          </cell>
          <cell r="BX140" t="str">
            <v/>
          </cell>
          <cell r="BY140" t="str">
            <v/>
          </cell>
          <cell r="BZ140" t="str">
            <v/>
          </cell>
          <cell r="CA140" t="str">
            <v/>
          </cell>
          <cell r="CB140" t="str">
            <v/>
          </cell>
          <cell r="CC140" t="str">
            <v/>
          </cell>
          <cell r="CD140" t="str">
            <v/>
          </cell>
          <cell r="CE140" t="str">
            <v/>
          </cell>
          <cell r="CF140" t="str">
            <v/>
          </cell>
          <cell r="CG140" t="b">
            <v>0</v>
          </cell>
          <cell r="CH140" t="str">
            <v/>
          </cell>
          <cell r="CJ140" t="b">
            <v>0</v>
          </cell>
          <cell r="CK140" t="b">
            <v>0</v>
          </cell>
          <cell r="CL140" t="b">
            <v>0</v>
          </cell>
          <cell r="CM140" t="str">
            <v/>
          </cell>
          <cell r="CO140" t="str">
            <v/>
          </cell>
          <cell r="CP140" t="str">
            <v/>
          </cell>
          <cell r="CQ140" t="b">
            <v>0</v>
          </cell>
          <cell r="CR140" t="b">
            <v>0</v>
          </cell>
          <cell r="CS140" t="str">
            <v/>
          </cell>
          <cell r="CT140" t="str">
            <v/>
          </cell>
          <cell r="CU140" t="str">
            <v/>
          </cell>
          <cell r="CV140" t="str">
            <v/>
          </cell>
          <cell r="CW140" t="str">
            <v/>
          </cell>
          <cell r="CX140" t="b">
            <v>0</v>
          </cell>
          <cell r="CY140" t="b">
            <v>0</v>
          </cell>
          <cell r="CZ140" t="b">
            <v>0</v>
          </cell>
          <cell r="DA140" t="b">
            <v>0</v>
          </cell>
          <cell r="DB140" t="str">
            <v/>
          </cell>
          <cell r="DC140" t="str">
            <v/>
          </cell>
          <cell r="DD140" t="str">
            <v/>
          </cell>
          <cell r="DE140" t="b">
            <v>0</v>
          </cell>
          <cell r="DF140" t="b">
            <v>0</v>
          </cell>
        </row>
        <row r="141">
          <cell r="A141" t="str">
            <v>COR3301</v>
          </cell>
          <cell r="B141" t="str">
            <v>MI for Shorthaul Charges</v>
          </cell>
          <cell r="C141" t="str">
            <v>Z1 - Change completed</v>
          </cell>
          <cell r="D141">
            <v>41967</v>
          </cell>
          <cell r="E141" t="str">
            <v>CO-RCVD 10/01/2014
EQ-PROD 23/01/2014
EQ-SENT 04/02/2014
BE-RCVD 13/03/2014
BE-PROD 13/03/2014
BE-SENT 23/04/2014
CA-RCVD 05/06/2014
SN-PROD 05/06/2014
SN-SENT
PD-PROD 02/07/2014
PD-IMPD 07/08/2014
PD-SENT 10/11/2014
PD-CLSD 24/11/2014</v>
          </cell>
          <cell r="F141" t="str">
            <v xml:space="preserve"> Following exit reform (effective 1 Oct 2012) the TO exit commodity charge was introduced. As a consequence the charge type OTA is now calculated using the standard TO and SO exit commodity rates. Prior to this date the charge type OTA was calculated on t</v>
          </cell>
          <cell r="G141" t="b">
            <v>0</v>
          </cell>
          <cell r="H141" t="str">
            <v/>
          </cell>
          <cell r="I141">
            <v>41649</v>
          </cell>
          <cell r="J141">
            <v>41662</v>
          </cell>
          <cell r="K141">
            <v>41699</v>
          </cell>
          <cell r="L141" t="b">
            <v>0</v>
          </cell>
          <cell r="M141" t="str">
            <v>NNW</v>
          </cell>
          <cell r="N141" t="str">
            <v>NGT</v>
          </cell>
          <cell r="O141" t="str">
            <v>Sean McGoldrick</v>
          </cell>
          <cell r="P141" t="str">
            <v>Sean McGoldrick</v>
          </cell>
          <cell r="Q141" t="str">
            <v>ICAF Meeting 15/01/14</v>
          </cell>
          <cell r="R141" t="str">
            <v>Dean Johnson</v>
          </cell>
          <cell r="S141" t="str">
            <v>Jessica Harris</v>
          </cell>
          <cell r="T141" t="str">
            <v>CO</v>
          </cell>
          <cell r="U141" t="str">
            <v>COMPLETE</v>
          </cell>
          <cell r="V141" t="b">
            <v>1</v>
          </cell>
          <cell r="W141">
            <v>41967</v>
          </cell>
          <cell r="X141" t="str">
            <v>Nicky Patmore</v>
          </cell>
          <cell r="Y141">
            <v>41662</v>
          </cell>
          <cell r="Z141">
            <v>41705</v>
          </cell>
          <cell r="AB141">
            <v>41674</v>
          </cell>
          <cell r="AC141">
            <v>0</v>
          </cell>
          <cell r="AD141" t="str">
            <v>8 weeks</v>
          </cell>
          <cell r="AE141">
            <v>41763</v>
          </cell>
          <cell r="AF141" t="str">
            <v>SENT</v>
          </cell>
          <cell r="AG141">
            <v>41674</v>
          </cell>
          <cell r="AH141">
            <v>41711</v>
          </cell>
          <cell r="AI141">
            <v>41724</v>
          </cell>
          <cell r="AJ141">
            <v>41724</v>
          </cell>
          <cell r="AK141">
            <v>41754</v>
          </cell>
          <cell r="AM141">
            <v>41752</v>
          </cell>
          <cell r="AN141" t="str">
            <v>Pre Sanction Review Meeting 22/04/14</v>
          </cell>
          <cell r="AO141">
            <v>41843</v>
          </cell>
          <cell r="AP141">
            <v>5600</v>
          </cell>
          <cell r="AR141" t="str">
            <v/>
          </cell>
          <cell r="AS141" t="str">
            <v>SENT</v>
          </cell>
          <cell r="AT141">
            <v>41752</v>
          </cell>
          <cell r="AU141">
            <v>41795</v>
          </cell>
          <cell r="AV141">
            <v>41808</v>
          </cell>
          <cell r="AW141">
            <v>41807</v>
          </cell>
          <cell r="AX141">
            <v>41822</v>
          </cell>
          <cell r="AZ141" t="str">
            <v/>
          </cell>
          <cell r="BA141">
            <v>41822</v>
          </cell>
          <cell r="BB141" t="str">
            <v/>
          </cell>
          <cell r="BC141" t="str">
            <v>SENT</v>
          </cell>
          <cell r="BD141">
            <v>41822</v>
          </cell>
          <cell r="BE141" t="b">
            <v>0</v>
          </cell>
          <cell r="BF141">
            <v>5</v>
          </cell>
          <cell r="BH141">
            <v>41858</v>
          </cell>
          <cell r="BI141">
            <v>41858</v>
          </cell>
          <cell r="BJ141">
            <v>41950</v>
          </cell>
          <cell r="BK141">
            <v>41953</v>
          </cell>
          <cell r="BL141">
            <v>41981</v>
          </cell>
          <cell r="BM141" t="str">
            <v>CLSD</v>
          </cell>
          <cell r="BN141">
            <v>41967</v>
          </cell>
          <cell r="BO141" t="str">
            <v>14/08/14 KB - Imp date of 07/08/14 advised by Jo Harze.</v>
          </cell>
          <cell r="BQ141" t="str">
            <v/>
          </cell>
          <cell r="BS141" t="str">
            <v/>
          </cell>
          <cell r="BU141" t="str">
            <v/>
          </cell>
          <cell r="BW141" t="str">
            <v/>
          </cell>
          <cell r="BX141" t="str">
            <v/>
          </cell>
          <cell r="BY141" t="str">
            <v/>
          </cell>
          <cell r="BZ141" t="str">
            <v/>
          </cell>
          <cell r="CA141" t="str">
            <v/>
          </cell>
          <cell r="CB141" t="str">
            <v/>
          </cell>
          <cell r="CC141" t="str">
            <v/>
          </cell>
          <cell r="CD141" t="str">
            <v/>
          </cell>
          <cell r="CE141" t="str">
            <v/>
          </cell>
          <cell r="CF141" t="str">
            <v/>
          </cell>
          <cell r="CG141" t="b">
            <v>0</v>
          </cell>
          <cell r="CH141" t="str">
            <v/>
          </cell>
          <cell r="CJ141" t="b">
            <v>0</v>
          </cell>
          <cell r="CK141" t="b">
            <v>0</v>
          </cell>
          <cell r="CL141" t="b">
            <v>0</v>
          </cell>
          <cell r="CM141" t="str">
            <v/>
          </cell>
          <cell r="CO141" t="str">
            <v/>
          </cell>
          <cell r="CP141" t="str">
            <v/>
          </cell>
          <cell r="CQ141" t="b">
            <v>0</v>
          </cell>
          <cell r="CR141" t="b">
            <v>0</v>
          </cell>
          <cell r="CS141" t="str">
            <v/>
          </cell>
          <cell r="CT141" t="str">
            <v/>
          </cell>
          <cell r="CU141" t="str">
            <v/>
          </cell>
          <cell r="CV141" t="str">
            <v/>
          </cell>
          <cell r="CW141" t="str">
            <v/>
          </cell>
          <cell r="CX141" t="b">
            <v>0</v>
          </cell>
          <cell r="CY141" t="b">
            <v>0</v>
          </cell>
          <cell r="CZ141" t="b">
            <v>0</v>
          </cell>
          <cell r="DA141" t="b">
            <v>0</v>
          </cell>
          <cell r="DB141" t="str">
            <v/>
          </cell>
          <cell r="DC141" t="str">
            <v/>
          </cell>
          <cell r="DD141" t="str">
            <v/>
          </cell>
          <cell r="DE141" t="b">
            <v>0</v>
          </cell>
          <cell r="DF141" t="b">
            <v>0</v>
          </cell>
        </row>
        <row r="142">
          <cell r="A142" t="str">
            <v>COR3362</v>
          </cell>
          <cell r="B142" t="str">
            <v>Meter Remove Date Report for GSR Team</v>
          </cell>
          <cell r="C142" t="str">
            <v>Z2 - Change cancelled</v>
          </cell>
          <cell r="D142">
            <v>42473</v>
          </cell>
          <cell r="E142" t="str">
            <v>CO-RCVD 21/03/2014
EQ-SENT 03/04/2014
BE-RCVD 11/04/2014
BE-PROD 11/042014
BE-SENT 23/04/2014
CA-RCVD 28/04/2014
SN-PROD 28/04/2014
SN-SENT 20/05/2014
PD-PROD 20/05/2014
PD-SENT 27/05/2015
PD-CLSD 13/04/2016</v>
          </cell>
          <cell r="F142" t="str">
            <v xml:space="preserve">We are aware that the GSR report that we request via DN-Link references the date that the shipper submits the meter removal notification, not the actual date of meter removal. In order to ensure we have a complete picture as to the MPRNs falling into the </v>
          </cell>
          <cell r="G142" t="b">
            <v>0</v>
          </cell>
          <cell r="H142" t="str">
            <v/>
          </cell>
          <cell r="I142">
            <v>41719</v>
          </cell>
          <cell r="J142">
            <v>41732</v>
          </cell>
          <cell r="L142" t="b">
            <v>0</v>
          </cell>
          <cell r="M142" t="str">
            <v>NNW</v>
          </cell>
          <cell r="N142" t="str">
            <v>NGD</v>
          </cell>
          <cell r="O142" t="str">
            <v>Ruth Cresswell</v>
          </cell>
          <cell r="P142" t="str">
            <v>Alan Raper</v>
          </cell>
          <cell r="Q142" t="str">
            <v>ICAF Meeting 26/03/14</v>
          </cell>
          <cell r="R142" t="str">
            <v>Caroline Watson</v>
          </cell>
          <cell r="S142" t="str">
            <v>Lorraine Cave</v>
          </cell>
          <cell r="T142" t="str">
            <v>CO</v>
          </cell>
          <cell r="U142" t="str">
            <v>CLOSED</v>
          </cell>
          <cell r="V142" t="b">
            <v>1</v>
          </cell>
          <cell r="X142" t="str">
            <v>Rachel Addison</v>
          </cell>
          <cell r="Y142">
            <v>41732</v>
          </cell>
          <cell r="Z142">
            <v>41732</v>
          </cell>
          <cell r="AB142">
            <v>41732</v>
          </cell>
          <cell r="AD142" t="str">
            <v/>
          </cell>
          <cell r="AE142">
            <v>41823</v>
          </cell>
          <cell r="AF142" t="str">
            <v>SENT</v>
          </cell>
          <cell r="AG142">
            <v>41732</v>
          </cell>
          <cell r="AH142">
            <v>41740</v>
          </cell>
          <cell r="AI142">
            <v>41753</v>
          </cell>
          <cell r="AJ142">
            <v>41752</v>
          </cell>
          <cell r="AK142">
            <v>41752</v>
          </cell>
          <cell r="AM142">
            <v>41752</v>
          </cell>
          <cell r="AN142" t="str">
            <v>Pre Sanction Review Meeting 22/04/14</v>
          </cell>
          <cell r="AO142">
            <v>41843</v>
          </cell>
          <cell r="AP142">
            <v>3235</v>
          </cell>
          <cell r="AR142" t="str">
            <v/>
          </cell>
          <cell r="AS142" t="str">
            <v>SENT</v>
          </cell>
          <cell r="AT142">
            <v>41752</v>
          </cell>
          <cell r="AU142">
            <v>41757</v>
          </cell>
          <cell r="AV142">
            <v>41771</v>
          </cell>
          <cell r="AW142">
            <v>41767</v>
          </cell>
          <cell r="AX142">
            <v>41779</v>
          </cell>
          <cell r="AZ142" t="str">
            <v/>
          </cell>
          <cell r="BA142">
            <v>41779</v>
          </cell>
          <cell r="BB142" t="str">
            <v>17 days</v>
          </cell>
          <cell r="BC142" t="str">
            <v>SENT</v>
          </cell>
          <cell r="BD142">
            <v>41779</v>
          </cell>
          <cell r="BE142" t="b">
            <v>0</v>
          </cell>
          <cell r="BF142">
            <v>5</v>
          </cell>
          <cell r="BK142">
            <v>42151</v>
          </cell>
          <cell r="BL142">
            <v>42179</v>
          </cell>
          <cell r="BM142" t="str">
            <v>CLSD</v>
          </cell>
          <cell r="BN142">
            <v>42473</v>
          </cell>
          <cell r="BO142" t="str">
            <v>13/04/16: Cm I have now closed this down as email between Dave Turpin , Rachel Addison and Lorraine Cave on 21/01/2016 states to close this down without the approval of the CCN from the networks. This with no charge. I have filed this email on the configu</v>
          </cell>
          <cell r="BQ142" t="str">
            <v/>
          </cell>
          <cell r="BS142" t="str">
            <v/>
          </cell>
          <cell r="BU142" t="str">
            <v/>
          </cell>
          <cell r="BW142" t="str">
            <v/>
          </cell>
          <cell r="BX142" t="str">
            <v/>
          </cell>
          <cell r="BY142" t="str">
            <v/>
          </cell>
          <cell r="BZ142" t="str">
            <v/>
          </cell>
          <cell r="CA142" t="str">
            <v/>
          </cell>
          <cell r="CB142" t="str">
            <v/>
          </cell>
          <cell r="CC142" t="str">
            <v/>
          </cell>
          <cell r="CD142" t="str">
            <v/>
          </cell>
          <cell r="CE142" t="str">
            <v/>
          </cell>
          <cell r="CF142" t="str">
            <v/>
          </cell>
          <cell r="CG142" t="b">
            <v>0</v>
          </cell>
          <cell r="CH142" t="str">
            <v/>
          </cell>
          <cell r="CJ142" t="b">
            <v>0</v>
          </cell>
          <cell r="CK142" t="b">
            <v>0</v>
          </cell>
          <cell r="CL142" t="b">
            <v>0</v>
          </cell>
          <cell r="CM142" t="str">
            <v/>
          </cell>
          <cell r="CO142" t="str">
            <v/>
          </cell>
          <cell r="CP142" t="str">
            <v/>
          </cell>
          <cell r="CQ142" t="b">
            <v>0</v>
          </cell>
          <cell r="CR142" t="b">
            <v>0</v>
          </cell>
          <cell r="CS142" t="str">
            <v/>
          </cell>
          <cell r="CT142" t="str">
            <v/>
          </cell>
          <cell r="CU142" t="str">
            <v/>
          </cell>
          <cell r="CV142" t="str">
            <v/>
          </cell>
          <cell r="CW142" t="str">
            <v/>
          </cell>
          <cell r="CX142" t="b">
            <v>0</v>
          </cell>
          <cell r="CY142" t="b">
            <v>0</v>
          </cell>
          <cell r="CZ142" t="b">
            <v>0</v>
          </cell>
          <cell r="DA142" t="b">
            <v>0</v>
          </cell>
          <cell r="DB142" t="str">
            <v/>
          </cell>
          <cell r="DC142" t="str">
            <v/>
          </cell>
          <cell r="DD142" t="str">
            <v/>
          </cell>
          <cell r="DE142" t="b">
            <v>0</v>
          </cell>
          <cell r="DF142" t="b">
            <v>0</v>
          </cell>
        </row>
        <row r="143">
          <cell r="A143" t="str">
            <v>4625</v>
          </cell>
          <cell r="B143" t="str">
            <v>Retrospective - Change of Supply API Prototype Development for British Gas</v>
          </cell>
          <cell r="C143" t="str">
            <v>C1 - Delivery Business Case/BER in progress</v>
          </cell>
          <cell r="D143">
            <v>43259</v>
          </cell>
          <cell r="E143" t="str">
            <v>1. Awaiting ICAF Assignment
2.1. Start-Up Approach In Progress
B1 - Start Up In Progress (Awaiting PAT/RACI)
C1 - Delivery Business Case/BER in progress</v>
          </cell>
          <cell r="F143" t="str">
            <v/>
          </cell>
          <cell r="G143" t="b">
            <v>0</v>
          </cell>
          <cell r="H143" t="str">
            <v/>
          </cell>
          <cell r="I143">
            <v>43136</v>
          </cell>
          <cell r="K143">
            <v>43465</v>
          </cell>
          <cell r="L143" t="b">
            <v>0</v>
          </cell>
          <cell r="M143" t="str">
            <v/>
          </cell>
          <cell r="N143" t="str">
            <v/>
          </cell>
          <cell r="O143" t="str">
            <v/>
          </cell>
          <cell r="P143" t="str">
            <v>Iain Snookes</v>
          </cell>
          <cell r="Q143" t="str">
            <v/>
          </cell>
          <cell r="R143" t="str">
            <v>Lorraine Cave</v>
          </cell>
          <cell r="S143" t="str">
            <v>Mark Pollard</v>
          </cell>
          <cell r="T143" t="str">
            <v>CR (Internal)</v>
          </cell>
          <cell r="U143" t="str">
            <v>LIVE</v>
          </cell>
          <cell r="V143" t="b">
            <v>0</v>
          </cell>
          <cell r="X143" t="str">
            <v/>
          </cell>
          <cell r="AD143" t="str">
            <v/>
          </cell>
          <cell r="AF143" t="str">
            <v/>
          </cell>
          <cell r="AN143" t="str">
            <v/>
          </cell>
          <cell r="AR143" t="str">
            <v/>
          </cell>
          <cell r="AS143" t="str">
            <v/>
          </cell>
          <cell r="AZ143" t="str">
            <v/>
          </cell>
          <cell r="BB143" t="str">
            <v/>
          </cell>
          <cell r="BC143" t="str">
            <v/>
          </cell>
          <cell r="BE143" t="b">
            <v>0</v>
          </cell>
          <cell r="BH143">
            <v>43465</v>
          </cell>
          <cell r="BM143" t="str">
            <v/>
          </cell>
          <cell r="BO143" t="str">
            <v>20/07/2018 HS - BER in progress.
13/07/2018 RJ - On track.
06/07/2018 RJ - On track.
22/06/2018 RJ - On track. 
15/06/2018 RJ - On track. Going to IRC next Tuesday.
08/06/2018 DC Pat tool received, this change is now in progress of BC, Jo Duncan update sa</v>
          </cell>
          <cell r="BQ143" t="str">
            <v/>
          </cell>
          <cell r="BS143" t="str">
            <v/>
          </cell>
          <cell r="BU143" t="str">
            <v/>
          </cell>
          <cell r="BW143" t="str">
            <v/>
          </cell>
          <cell r="BX143" t="str">
            <v/>
          </cell>
          <cell r="BY143" t="str">
            <v/>
          </cell>
          <cell r="BZ143" t="str">
            <v/>
          </cell>
          <cell r="CA143" t="str">
            <v>Data Office</v>
          </cell>
          <cell r="CB143" t="str">
            <v/>
          </cell>
          <cell r="CC143" t="str">
            <v>Third Party SI / Service Provider</v>
          </cell>
          <cell r="CD143" t="str">
            <v>Other</v>
          </cell>
          <cell r="CE143" t="str">
            <v>Other</v>
          </cell>
          <cell r="CF143" t="str">
            <v>60-100 days</v>
          </cell>
          <cell r="CG143" t="b">
            <v>0</v>
          </cell>
          <cell r="CH143" t="str">
            <v/>
          </cell>
          <cell r="CJ143" t="b">
            <v>1</v>
          </cell>
          <cell r="CK143" t="b">
            <v>0</v>
          </cell>
          <cell r="CL143" t="b">
            <v>1</v>
          </cell>
          <cell r="CM143" t="str">
            <v/>
          </cell>
          <cell r="CN143">
            <v>0</v>
          </cell>
          <cell r="CO143" t="str">
            <v/>
          </cell>
          <cell r="CP143" t="str">
            <v/>
          </cell>
          <cell r="CQ143" t="b">
            <v>0</v>
          </cell>
          <cell r="CR143" t="b">
            <v>0</v>
          </cell>
          <cell r="CS143" t="str">
            <v/>
          </cell>
          <cell r="CT143" t="str">
            <v/>
          </cell>
          <cell r="CU143" t="str">
            <v/>
          </cell>
          <cell r="CV143" t="str">
            <v>Xoserve Internal CR (business improvement initiative)</v>
          </cell>
          <cell r="CW143" t="str">
            <v>One Market Participant</v>
          </cell>
          <cell r="CX143" t="b">
            <v>1</v>
          </cell>
          <cell r="CY143" t="b">
            <v>0</v>
          </cell>
          <cell r="CZ143" t="b">
            <v>0</v>
          </cell>
          <cell r="DA143" t="b">
            <v>0</v>
          </cell>
          <cell r="DB143" t="str">
            <v>Service Area 23: Internal</v>
          </cell>
          <cell r="DC143" t="str">
            <v>One</v>
          </cell>
          <cell r="DD143" t="str">
            <v>Low</v>
          </cell>
          <cell r="DE143" t="b">
            <v>0</v>
          </cell>
          <cell r="DF143" t="b">
            <v>0</v>
          </cell>
        </row>
        <row r="144">
          <cell r="A144" t="str">
            <v>4626</v>
          </cell>
          <cell r="B144" t="str">
            <v>Provision of an alternative Consumer Enquiry Service (Mnumber)</v>
          </cell>
          <cell r="C144" t="str">
            <v>A9 - Internal change progressing through capture</v>
          </cell>
          <cell r="D144">
            <v>43299</v>
          </cell>
          <cell r="E144" t="str">
            <v>1. Awaiting ICAF Assignment
A9 - Internal change progressing through capture</v>
          </cell>
          <cell r="F144" t="str">
            <v xml:space="preserve">Currently, Xoserve operates a telephone service which consumers call to find out the MPRN and Gas Supplier for their property, or a property which they’re moving into.
This CR is to assess options and provide an alternative service for Mnumber and GT ID </v>
          </cell>
          <cell r="G144" t="b">
            <v>0</v>
          </cell>
          <cell r="H144" t="str">
            <v/>
          </cell>
          <cell r="I144">
            <v>43168</v>
          </cell>
          <cell r="K144">
            <v>43313</v>
          </cell>
          <cell r="L144" t="b">
            <v>0</v>
          </cell>
          <cell r="M144" t="str">
            <v/>
          </cell>
          <cell r="N144" t="str">
            <v/>
          </cell>
          <cell r="O144" t="str">
            <v/>
          </cell>
          <cell r="P144" t="str">
            <v>Dave Ackers</v>
          </cell>
          <cell r="Q144" t="str">
            <v/>
          </cell>
          <cell r="R144" t="str">
            <v>Sandra Simpson</v>
          </cell>
          <cell r="S144" t="str">
            <v>Dene Williams</v>
          </cell>
          <cell r="T144" t="str">
            <v>CR (Internal)</v>
          </cell>
          <cell r="U144" t="str">
            <v>LIVE</v>
          </cell>
          <cell r="V144" t="b">
            <v>0</v>
          </cell>
          <cell r="X144" t="str">
            <v/>
          </cell>
          <cell r="AD144" t="str">
            <v/>
          </cell>
          <cell r="AF144" t="str">
            <v/>
          </cell>
          <cell r="AN144" t="str">
            <v/>
          </cell>
          <cell r="AR144" t="str">
            <v/>
          </cell>
          <cell r="AS144" t="str">
            <v/>
          </cell>
          <cell r="AZ144" t="str">
            <v/>
          </cell>
          <cell r="BB144" t="str">
            <v/>
          </cell>
          <cell r="BC144" t="str">
            <v/>
          </cell>
          <cell r="BE144" t="b">
            <v>0</v>
          </cell>
          <cell r="BH144">
            <v>43677</v>
          </cell>
          <cell r="BM144" t="str">
            <v/>
          </cell>
          <cell r="BO144" t="str">
            <v>18/07/2018 DC We had a meeting today with Dene and Charlie.  Dene advised that they have not yet confirmed costs or solution fo this change so I have put it back to internal capture.  Dene is to confirm when  the change is ready for start up
25/06/2018 De</v>
          </cell>
          <cell r="BQ144" t="str">
            <v/>
          </cell>
          <cell r="BS144" t="str">
            <v/>
          </cell>
          <cell r="BU144" t="str">
            <v/>
          </cell>
          <cell r="BW144" t="str">
            <v/>
          </cell>
          <cell r="BX144" t="str">
            <v/>
          </cell>
          <cell r="BY144" t="str">
            <v/>
          </cell>
          <cell r="BZ144" t="str">
            <v/>
          </cell>
          <cell r="CA144" t="str">
            <v>T &amp; SS</v>
          </cell>
          <cell r="CB144" t="str">
            <v/>
          </cell>
          <cell r="CC144" t="str">
            <v>Third Party SI / Service Provider</v>
          </cell>
          <cell r="CD144" t="str">
            <v>Other</v>
          </cell>
          <cell r="CE144" t="str">
            <v>Other</v>
          </cell>
          <cell r="CF144" t="str">
            <v>30-60 days</v>
          </cell>
          <cell r="CG144" t="b">
            <v>0</v>
          </cell>
          <cell r="CH144" t="str">
            <v/>
          </cell>
          <cell r="CJ144" t="b">
            <v>0</v>
          </cell>
          <cell r="CK144" t="b">
            <v>0</v>
          </cell>
          <cell r="CL144" t="b">
            <v>0</v>
          </cell>
          <cell r="CM144" t="str">
            <v/>
          </cell>
          <cell r="CN144">
            <v>0</v>
          </cell>
          <cell r="CO144" t="str">
            <v/>
          </cell>
          <cell r="CP144" t="str">
            <v/>
          </cell>
          <cell r="CQ144" t="b">
            <v>0</v>
          </cell>
          <cell r="CR144" t="b">
            <v>0</v>
          </cell>
          <cell r="CS144" t="str">
            <v/>
          </cell>
          <cell r="CT144" t="str">
            <v/>
          </cell>
          <cell r="CU144" t="str">
            <v/>
          </cell>
          <cell r="CV144" t="str">
            <v>Xoserve Internal CR (business improvement initiative)</v>
          </cell>
          <cell r="CW144" t="str">
            <v>Multiple Market Groups</v>
          </cell>
          <cell r="CX144" t="b">
            <v>1</v>
          </cell>
          <cell r="CY144" t="b">
            <v>1</v>
          </cell>
          <cell r="CZ144" t="b">
            <v>1</v>
          </cell>
          <cell r="DA144" t="b">
            <v>1</v>
          </cell>
          <cell r="DB144" t="str">
            <v>Service Area 16: Provision of Supply Point Information Services and Other Services Required to be Provided Under Condition of the GT Licence</v>
          </cell>
          <cell r="DC144" t="str">
            <v>Two to Five</v>
          </cell>
          <cell r="DD144" t="str">
            <v>High</v>
          </cell>
          <cell r="DE144" t="b">
            <v>0</v>
          </cell>
          <cell r="DF144" t="b">
            <v>0</v>
          </cell>
        </row>
        <row r="145">
          <cell r="A145" t="str">
            <v>4628</v>
          </cell>
          <cell r="B145" t="str">
            <v>National Grid (Gemini) – BBL Testing support
Linked to 4376 (CP)</v>
          </cell>
          <cell r="C145" t="str">
            <v>D1 - Change in delivery</v>
          </cell>
          <cell r="D145">
            <v>43221</v>
          </cell>
          <cell r="E145" t="str">
            <v>1. Awaiting ICAF Assignment
2.2. Awaiting ME/BICC HLE Quote
11. Change In Delivery</v>
          </cell>
          <cell r="F145" t="str">
            <v>As part of the EU regulations, the Gemini system communicates with the adjacent TSOs within Europe via the Gemini B2B Gateway. One of the TSOs BBL is planning to upgrade their interfaces from the current AS2 protocol to AS4 protocol in order to meet curre</v>
          </cell>
          <cell r="G145" t="b">
            <v>0</v>
          </cell>
          <cell r="H145" t="str">
            <v/>
          </cell>
          <cell r="I145">
            <v>43171</v>
          </cell>
          <cell r="K145">
            <v>43276</v>
          </cell>
          <cell r="L145" t="b">
            <v>0</v>
          </cell>
          <cell r="M145" t="str">
            <v/>
          </cell>
          <cell r="N145" t="str">
            <v/>
          </cell>
          <cell r="O145" t="str">
            <v/>
          </cell>
          <cell r="P145" t="str">
            <v>Manisha Bhardwaj</v>
          </cell>
          <cell r="Q145" t="str">
            <v/>
          </cell>
          <cell r="R145" t="str">
            <v>Jessica Harris</v>
          </cell>
          <cell r="S145" t="str">
            <v>Donna Johnson</v>
          </cell>
          <cell r="T145" t="str">
            <v>CR (Internal)</v>
          </cell>
          <cell r="U145" t="str">
            <v>LIVE</v>
          </cell>
          <cell r="V145" t="b">
            <v>0</v>
          </cell>
          <cell r="X145" t="str">
            <v/>
          </cell>
          <cell r="AD145" t="str">
            <v/>
          </cell>
          <cell r="AF145" t="str">
            <v/>
          </cell>
          <cell r="AN145" t="str">
            <v/>
          </cell>
          <cell r="AR145" t="str">
            <v/>
          </cell>
          <cell r="AS145" t="str">
            <v/>
          </cell>
          <cell r="AZ145" t="str">
            <v/>
          </cell>
          <cell r="BB145" t="str">
            <v/>
          </cell>
          <cell r="BC145" t="str">
            <v/>
          </cell>
          <cell r="BE145" t="b">
            <v>0</v>
          </cell>
          <cell r="BM145" t="str">
            <v/>
          </cell>
          <cell r="BO145" t="str">
            <v>20/07/2018 HS - PO Office waiting for Minesha to confirm whether she is to go ahead with this change or cancel it.
13/07/2018 RJ - Still on hold because of the incapatibility of the systems. Manish is managing the relationship between Xoserve and NG. Impl</v>
          </cell>
          <cell r="BQ145" t="str">
            <v/>
          </cell>
          <cell r="BS145" t="str">
            <v/>
          </cell>
          <cell r="BU145" t="str">
            <v/>
          </cell>
          <cell r="BW145" t="str">
            <v/>
          </cell>
          <cell r="BX145" t="str">
            <v/>
          </cell>
          <cell r="BY145" t="str">
            <v>50</v>
          </cell>
          <cell r="BZ145" t="str">
            <v/>
          </cell>
          <cell r="CA145" t="str">
            <v>T &amp; SS</v>
          </cell>
          <cell r="CB145" t="str">
            <v>XO3669</v>
          </cell>
          <cell r="CC145" t="str">
            <v>Minor Enhancements Team</v>
          </cell>
          <cell r="CD145" t="str">
            <v>Gemini</v>
          </cell>
          <cell r="CE145" t="str">
            <v>Other</v>
          </cell>
          <cell r="CF145" t="str">
            <v>30-60 days</v>
          </cell>
          <cell r="CG145" t="b">
            <v>0</v>
          </cell>
          <cell r="CH145" t="str">
            <v/>
          </cell>
          <cell r="CJ145" t="b">
            <v>1</v>
          </cell>
          <cell r="CK145" t="b">
            <v>0</v>
          </cell>
          <cell r="CL145" t="b">
            <v>1</v>
          </cell>
          <cell r="CM145" t="str">
            <v/>
          </cell>
          <cell r="CN145">
            <v>0</v>
          </cell>
          <cell r="CO145" t="str">
            <v/>
          </cell>
          <cell r="CP145" t="str">
            <v/>
          </cell>
          <cell r="CQ145" t="b">
            <v>0</v>
          </cell>
          <cell r="CR145" t="b">
            <v>1</v>
          </cell>
          <cell r="CS145" t="str">
            <v/>
          </cell>
          <cell r="CT145" t="str">
            <v/>
          </cell>
          <cell r="CU145" t="str">
            <v/>
          </cell>
          <cell r="CV145" t="str">
            <v>EU Legislation</v>
          </cell>
          <cell r="CW145" t="str">
            <v>One Market Group</v>
          </cell>
          <cell r="CX145" t="b">
            <v>1</v>
          </cell>
          <cell r="CY145" t="b">
            <v>1</v>
          </cell>
          <cell r="CZ145" t="b">
            <v>0</v>
          </cell>
          <cell r="DA145" t="b">
            <v>1</v>
          </cell>
          <cell r="DB145" t="str">
            <v>Service Area 20: UK Link Gemini System Services</v>
          </cell>
          <cell r="DC145" t="str">
            <v>One</v>
          </cell>
          <cell r="DD145" t="str">
            <v>High</v>
          </cell>
          <cell r="DE145" t="b">
            <v>0</v>
          </cell>
          <cell r="DF145" t="b">
            <v>0</v>
          </cell>
        </row>
        <row r="146">
          <cell r="A146" t="str">
            <v>COR3337</v>
          </cell>
          <cell r="B146" t="str">
            <v>REMIT Reporting</v>
          </cell>
          <cell r="C146" t="str">
            <v>Z1 - Change completed</v>
          </cell>
          <cell r="D146">
            <v>42898</v>
          </cell>
          <cell r="E146" t="str">
            <v xml:space="preserve">CO-RCVD 20/02/2014
EQ-PROD 05/03/2014
BE-SENT 08/04/2014
CA-RCVD 16/04/2014
SN-PROD 16/04/2014
SN-SENT 13/05/2014
PD-PROD 13/05/2014
CA-RCVD 31/03/2015
BE-PROD 31/03/2015
BE-SENT 05/02/2016
BE-RCVD 04/03/2016
CA RCVD 04/03/2016
SN PROD 18/03/2016
SN SENT </v>
          </cell>
          <cell r="F146" t="str">
            <v>The Implementing Acts for REMIT Regulation are expected to be adopted in June 2014.
Enforcement of the associated reporting is required 6 months after the IA’s adoption. This leads us to an implementation target of start of Jan 2015.
Since this implementa</v>
          </cell>
          <cell r="G146" t="b">
            <v>0</v>
          </cell>
          <cell r="H146" t="str">
            <v/>
          </cell>
          <cell r="I146">
            <v>41690</v>
          </cell>
          <cell r="J146">
            <v>41703</v>
          </cell>
          <cell r="K146">
            <v>42005</v>
          </cell>
          <cell r="L146" t="b">
            <v>0</v>
          </cell>
          <cell r="M146" t="str">
            <v>TNO</v>
          </cell>
          <cell r="N146" t="str">
            <v>NGT</v>
          </cell>
          <cell r="O146" t="str">
            <v>Sean McGoldrick</v>
          </cell>
          <cell r="P146" t="str">
            <v>Sean McGoldrick</v>
          </cell>
          <cell r="Q146" t="str">
            <v>See comments
(virtual meeting minutes 26/02/14)
CO to re-start project approved at ICAF 25/03/15
Revised Change Order - approved at  ICAF 23/12/2015
BER Pre-Sanction 26.01.2016
Pre-Sanction 17/01/17 Revised Busines Case and BER approved</v>
          </cell>
          <cell r="R146" t="str">
            <v>Mark Cockayne</v>
          </cell>
          <cell r="S146" t="str">
            <v>Hannah Reddy</v>
          </cell>
          <cell r="T146" t="str">
            <v>CO</v>
          </cell>
          <cell r="U146" t="str">
            <v>COMPLETE</v>
          </cell>
          <cell r="V146" t="b">
            <v>1</v>
          </cell>
          <cell r="X146" t="str">
            <v/>
          </cell>
          <cell r="Y146">
            <v>41703</v>
          </cell>
          <cell r="AD146" t="str">
            <v/>
          </cell>
          <cell r="AF146" t="str">
            <v>PROD</v>
          </cell>
          <cell r="AG146">
            <v>41703</v>
          </cell>
          <cell r="AH146">
            <v>41724</v>
          </cell>
          <cell r="AK146">
            <v>42240</v>
          </cell>
          <cell r="AL146">
            <v>42405</v>
          </cell>
          <cell r="AM146">
            <v>42759</v>
          </cell>
          <cell r="AN146" t="str">
            <v>Pre Sanction Review Meeting 24.01.2017</v>
          </cell>
          <cell r="AO146">
            <v>42849</v>
          </cell>
          <cell r="AP146">
            <v>826385</v>
          </cell>
          <cell r="AR146" t="str">
            <v/>
          </cell>
          <cell r="AS146" t="str">
            <v>SENT</v>
          </cell>
          <cell r="AT146">
            <v>42759</v>
          </cell>
          <cell r="AU146">
            <v>42766</v>
          </cell>
          <cell r="AX146">
            <v>42458</v>
          </cell>
          <cell r="AY146">
            <v>42565</v>
          </cell>
          <cell r="AZ146" t="str">
            <v>n/a</v>
          </cell>
          <cell r="BA146">
            <v>42564</v>
          </cell>
          <cell r="BB146" t="str">
            <v/>
          </cell>
          <cell r="BC146" t="str">
            <v>PROD</v>
          </cell>
          <cell r="BD146">
            <v>42789</v>
          </cell>
          <cell r="BE146" t="b">
            <v>0</v>
          </cell>
          <cell r="BF146">
            <v>5</v>
          </cell>
          <cell r="BH146">
            <v>42743</v>
          </cell>
          <cell r="BI146">
            <v>42743</v>
          </cell>
          <cell r="BJ146">
            <v>42846</v>
          </cell>
          <cell r="BK146">
            <v>42849</v>
          </cell>
          <cell r="BL146">
            <v>42877</v>
          </cell>
          <cell r="BM146" t="str">
            <v>CLSD</v>
          </cell>
          <cell r="BN146">
            <v>42898</v>
          </cell>
          <cell r="BO146" t="str">
            <v xml:space="preserve">12/07/2017 IB Project Complete
12/06/17 DC CCN approved today, projects informed.  Put on PD POPD as docs still outstanding.
24/04/17 DC CCN sent to Networks today.
22/03/17 DC email fro HR to say the CCN wont be done untill 21st April. Database updated.
</v>
          </cell>
          <cell r="BQ146" t="str">
            <v/>
          </cell>
          <cell r="BS146" t="str">
            <v/>
          </cell>
          <cell r="BU146" t="str">
            <v/>
          </cell>
          <cell r="BW146" t="str">
            <v/>
          </cell>
          <cell r="BX146" t="str">
            <v>Medium</v>
          </cell>
          <cell r="BY146" t="str">
            <v/>
          </cell>
          <cell r="BZ146" t="str">
            <v/>
          </cell>
          <cell r="CA146" t="str">
            <v/>
          </cell>
          <cell r="CB146" t="str">
            <v/>
          </cell>
          <cell r="CC146" t="str">
            <v/>
          </cell>
          <cell r="CD146" t="str">
            <v/>
          </cell>
          <cell r="CE146" t="str">
            <v/>
          </cell>
          <cell r="CF146" t="str">
            <v/>
          </cell>
          <cell r="CG146" t="b">
            <v>0</v>
          </cell>
          <cell r="CH146" t="str">
            <v/>
          </cell>
          <cell r="CJ146" t="b">
            <v>0</v>
          </cell>
          <cell r="CK146" t="b">
            <v>0</v>
          </cell>
          <cell r="CL146" t="b">
            <v>0</v>
          </cell>
          <cell r="CM146" t="str">
            <v/>
          </cell>
          <cell r="CO146" t="str">
            <v/>
          </cell>
          <cell r="CP146" t="str">
            <v/>
          </cell>
          <cell r="CQ146" t="b">
            <v>0</v>
          </cell>
          <cell r="CR146" t="b">
            <v>0</v>
          </cell>
          <cell r="CS146" t="str">
            <v/>
          </cell>
          <cell r="CT146" t="str">
            <v/>
          </cell>
          <cell r="CU146" t="str">
            <v/>
          </cell>
          <cell r="CV146" t="str">
            <v/>
          </cell>
          <cell r="CW146" t="str">
            <v/>
          </cell>
          <cell r="CX146" t="b">
            <v>0</v>
          </cell>
          <cell r="CY146" t="b">
            <v>0</v>
          </cell>
          <cell r="CZ146" t="b">
            <v>0</v>
          </cell>
          <cell r="DA146" t="b">
            <v>0</v>
          </cell>
          <cell r="DB146" t="str">
            <v/>
          </cell>
          <cell r="DC146" t="str">
            <v/>
          </cell>
          <cell r="DD146" t="str">
            <v/>
          </cell>
          <cell r="DE146" t="b">
            <v>0</v>
          </cell>
          <cell r="DF146" t="b">
            <v>0</v>
          </cell>
        </row>
        <row r="147">
          <cell r="A147" t="str">
            <v>4347</v>
          </cell>
          <cell r="B147" t="str">
            <v>UNC Modification 0619 - Application of proportionate ratchet charges to daily read sites</v>
          </cell>
          <cell r="C147" t="str">
            <v>Y2 - ROM completed</v>
          </cell>
          <cell r="D147">
            <v>43082</v>
          </cell>
          <cell r="E147" t="str">
            <v>0. ROM In-Progress
0.5 Change Proposal awaiting MOD approval (ROM complete)</v>
          </cell>
          <cell r="F147" t="str">
            <v>The proposer feels that whilst ratchet charges are disproportionate…
[a]  The number of SMPs that may elect to become DM will be severely limited, reducing settlement accuracy and hampering the development of innovative granular market products.
[b] Shi</v>
          </cell>
          <cell r="G147" t="b">
            <v>0</v>
          </cell>
          <cell r="H147" t="str">
            <v>0619</v>
          </cell>
          <cell r="I147">
            <v>42964</v>
          </cell>
          <cell r="K147">
            <v>43374</v>
          </cell>
          <cell r="L147" t="b">
            <v>0</v>
          </cell>
          <cell r="M147" t="str">
            <v/>
          </cell>
          <cell r="N147" t="str">
            <v/>
          </cell>
          <cell r="O147" t="str">
            <v/>
          </cell>
          <cell r="P147" t="str">
            <v>Murray Thomson on behalf of JO</v>
          </cell>
          <cell r="Q147" t="str">
            <v/>
          </cell>
          <cell r="R147" t="str">
            <v/>
          </cell>
          <cell r="S147" t="str">
            <v>Julie Bretherton</v>
          </cell>
          <cell r="T147" t="str">
            <v>CP</v>
          </cell>
          <cell r="U147" t="str">
            <v>COMPLETE</v>
          </cell>
          <cell r="V147" t="b">
            <v>0</v>
          </cell>
          <cell r="W147">
            <v>43262</v>
          </cell>
          <cell r="X147" t="str">
            <v/>
          </cell>
          <cell r="AD147" t="str">
            <v/>
          </cell>
          <cell r="AF147" t="str">
            <v/>
          </cell>
          <cell r="AN147" t="str">
            <v/>
          </cell>
          <cell r="AR147" t="str">
            <v/>
          </cell>
          <cell r="AS147" t="str">
            <v/>
          </cell>
          <cell r="AZ147" t="str">
            <v/>
          </cell>
          <cell r="BB147" t="str">
            <v/>
          </cell>
          <cell r="BC147" t="str">
            <v/>
          </cell>
          <cell r="BE147" t="b">
            <v>0</v>
          </cell>
          <cell r="BH147">
            <v>42985</v>
          </cell>
          <cell r="BI147">
            <v>42985</v>
          </cell>
          <cell r="BM147" t="str">
            <v/>
          </cell>
          <cell r="BO147" t="str">
            <v xml:space="preserve">22/05/18 - Julie B - Proposed for Jun-19 Scope - RAG Status Green for Jun-19 delivery - going to DSG for recommendation 04/06/18.
13/12/17 DC There are three ROMs for this Mod, all were spoken about at ChMC today, they will all be going back to the work </v>
          </cell>
          <cell r="BQ147" t="str">
            <v/>
          </cell>
          <cell r="BS147" t="str">
            <v/>
          </cell>
          <cell r="BU147" t="str">
            <v/>
          </cell>
          <cell r="BW147" t="str">
            <v/>
          </cell>
          <cell r="BX147" t="str">
            <v/>
          </cell>
          <cell r="BY147" t="str">
            <v/>
          </cell>
          <cell r="BZ147" t="str">
            <v/>
          </cell>
          <cell r="CA147" t="str">
            <v>R &amp; N</v>
          </cell>
          <cell r="CB147" t="str">
            <v/>
          </cell>
          <cell r="CC147" t="str">
            <v>Third Party SI / Service Provider</v>
          </cell>
          <cell r="CD147" t="str">
            <v/>
          </cell>
          <cell r="CE147" t="str">
            <v/>
          </cell>
          <cell r="CF147" t="str">
            <v>60-100 days</v>
          </cell>
          <cell r="CG147" t="b">
            <v>0</v>
          </cell>
          <cell r="CH147" t="str">
            <v/>
          </cell>
          <cell r="CJ147" t="b">
            <v>0</v>
          </cell>
          <cell r="CK147" t="b">
            <v>0</v>
          </cell>
          <cell r="CL147" t="b">
            <v>0</v>
          </cell>
          <cell r="CM147" t="str">
            <v/>
          </cell>
          <cell r="CN147">
            <v>0</v>
          </cell>
          <cell r="CO147" t="str">
            <v/>
          </cell>
          <cell r="CP147" t="str">
            <v/>
          </cell>
          <cell r="CQ147" t="b">
            <v>0</v>
          </cell>
          <cell r="CR147" t="b">
            <v>0</v>
          </cell>
          <cell r="CS147" t="str">
            <v/>
          </cell>
          <cell r="CT147" t="str">
            <v/>
          </cell>
          <cell r="CU147" t="str">
            <v/>
          </cell>
          <cell r="CV147" t="str">
            <v>MOD/Ofgem</v>
          </cell>
          <cell r="CW147" t="str">
            <v>All UK Gas Market Participants</v>
          </cell>
          <cell r="CX147" t="b">
            <v>1</v>
          </cell>
          <cell r="CY147" t="b">
            <v>1</v>
          </cell>
          <cell r="CZ147" t="b">
            <v>1</v>
          </cell>
          <cell r="DA147" t="b">
            <v>0</v>
          </cell>
          <cell r="DB147" t="str">
            <v>Service Area 7: NTS Capacity / LDZ Capacity / Commodity / Reconciliation / Ad-Hoc Adjustment and Energy Balancing Invoices</v>
          </cell>
          <cell r="DC147" t="str">
            <v>Two to Five</v>
          </cell>
          <cell r="DD147" t="str">
            <v>Medium</v>
          </cell>
          <cell r="DE147" t="b">
            <v>0</v>
          </cell>
          <cell r="DF147" t="b">
            <v>0</v>
          </cell>
        </row>
        <row r="148">
          <cell r="A148" t="str">
            <v>COR2668</v>
          </cell>
          <cell r="B148" t="str">
            <v>Tactical Solution for NGD - Xoserve Connectivity</v>
          </cell>
          <cell r="C148" t="str">
            <v>Z2 - Change cancelled</v>
          </cell>
          <cell r="D148">
            <v>41346</v>
          </cell>
          <cell r="E148" t="str">
            <v>CO RCVD 07/06/2012,EQ PROD 21/06/2012,EQ SENT 06/07/2012,BE RCVD 13/07/2012,BE PROD 13/07/2012,BE SENT 13/07/2012
BE CLSD 13/03/2013</v>
          </cell>
          <cell r="F148" t="str">
            <v xml:space="preserve">To establish connectivity between National Grid Gas Distribution and Xoserve before 1st October 2012 to receive invoice files and Capacity data </v>
          </cell>
          <cell r="G148" t="b">
            <v>0</v>
          </cell>
          <cell r="H148" t="str">
            <v/>
          </cell>
          <cell r="I148">
            <v>41067</v>
          </cell>
          <cell r="J148">
            <v>41081</v>
          </cell>
          <cell r="L148" t="b">
            <v>0</v>
          </cell>
          <cell r="M148" t="str">
            <v>NNW</v>
          </cell>
          <cell r="N148" t="str">
            <v>NGD</v>
          </cell>
          <cell r="O148" t="str">
            <v>Alan Raper</v>
          </cell>
          <cell r="P148" t="str">
            <v>Alan Raper</v>
          </cell>
          <cell r="Q148" t="str">
            <v xml:space="preserve">Workload meeting 13/06/12  </v>
          </cell>
          <cell r="R148" t="str">
            <v/>
          </cell>
          <cell r="S148" t="str">
            <v>Andy Earnshaw</v>
          </cell>
          <cell r="T148" t="str">
            <v>CO</v>
          </cell>
          <cell r="U148" t="str">
            <v>CLOSED</v>
          </cell>
          <cell r="V148" t="b">
            <v>1</v>
          </cell>
          <cell r="W148">
            <v>41346</v>
          </cell>
          <cell r="X148" t="str">
            <v>Jessica Harris</v>
          </cell>
          <cell r="Y148">
            <v>41081</v>
          </cell>
          <cell r="Z148">
            <v>41106</v>
          </cell>
          <cell r="AB148">
            <v>41096</v>
          </cell>
          <cell r="AD148" t="str">
            <v/>
          </cell>
          <cell r="AE148">
            <v>41188</v>
          </cell>
          <cell r="AF148" t="str">
            <v>SENT</v>
          </cell>
          <cell r="AG148">
            <v>41096</v>
          </cell>
          <cell r="AH148">
            <v>41103</v>
          </cell>
          <cell r="AI148">
            <v>41117</v>
          </cell>
          <cell r="AJ148">
            <v>41103</v>
          </cell>
          <cell r="AK148">
            <v>41103</v>
          </cell>
          <cell r="AL148">
            <v>41103</v>
          </cell>
          <cell r="AM148">
            <v>41103</v>
          </cell>
          <cell r="AN148" t="str">
            <v>Pre Sanction Meeting 10/07/12</v>
          </cell>
          <cell r="AR148" t="str">
            <v/>
          </cell>
          <cell r="AS148" t="str">
            <v>CLSD</v>
          </cell>
          <cell r="AT148">
            <v>41346</v>
          </cell>
          <cell r="AZ148" t="str">
            <v/>
          </cell>
          <cell r="BB148" t="str">
            <v/>
          </cell>
          <cell r="BC148" t="str">
            <v/>
          </cell>
          <cell r="BE148" t="b">
            <v>0</v>
          </cell>
          <cell r="BF148">
            <v>5</v>
          </cell>
          <cell r="BM148" t="str">
            <v/>
          </cell>
          <cell r="BO148" t="str">
            <v>13/03/13 KB - COR2668 closed per instruction from Alan Raper and Steve Cheney.  Status set to BE-CLSD. 
13/03/13 KB - Copy of email received (sent by Andy Earnshaw to Alan Raper) asking whether this change is still required.  
14/11/12 KB - PM changed f</v>
          </cell>
          <cell r="BQ148" t="str">
            <v/>
          </cell>
          <cell r="BS148" t="str">
            <v/>
          </cell>
          <cell r="BU148" t="str">
            <v/>
          </cell>
          <cell r="BW148" t="str">
            <v/>
          </cell>
          <cell r="BX148" t="str">
            <v/>
          </cell>
          <cell r="BY148" t="str">
            <v/>
          </cell>
          <cell r="BZ148" t="str">
            <v/>
          </cell>
          <cell r="CA148" t="str">
            <v/>
          </cell>
          <cell r="CB148" t="str">
            <v/>
          </cell>
          <cell r="CC148" t="str">
            <v/>
          </cell>
          <cell r="CD148" t="str">
            <v/>
          </cell>
          <cell r="CE148" t="str">
            <v/>
          </cell>
          <cell r="CF148" t="str">
            <v/>
          </cell>
          <cell r="CG148" t="b">
            <v>0</v>
          </cell>
          <cell r="CH148" t="str">
            <v/>
          </cell>
          <cell r="CJ148" t="b">
            <v>0</v>
          </cell>
          <cell r="CK148" t="b">
            <v>0</v>
          </cell>
          <cell r="CL148" t="b">
            <v>0</v>
          </cell>
          <cell r="CM148" t="str">
            <v/>
          </cell>
          <cell r="CO148" t="str">
            <v/>
          </cell>
          <cell r="CP148" t="str">
            <v/>
          </cell>
          <cell r="CQ148" t="b">
            <v>0</v>
          </cell>
          <cell r="CR148" t="b">
            <v>0</v>
          </cell>
          <cell r="CS148" t="str">
            <v/>
          </cell>
          <cell r="CT148" t="str">
            <v/>
          </cell>
          <cell r="CU148" t="str">
            <v/>
          </cell>
          <cell r="CV148" t="str">
            <v/>
          </cell>
          <cell r="CW148" t="str">
            <v/>
          </cell>
          <cell r="CX148" t="b">
            <v>0</v>
          </cell>
          <cell r="CY148" t="b">
            <v>0</v>
          </cell>
          <cell r="CZ148" t="b">
            <v>0</v>
          </cell>
          <cell r="DA148" t="b">
            <v>0</v>
          </cell>
          <cell r="DB148" t="str">
            <v/>
          </cell>
          <cell r="DC148" t="str">
            <v/>
          </cell>
          <cell r="DD148" t="str">
            <v/>
          </cell>
          <cell r="DE148" t="b">
            <v>0</v>
          </cell>
          <cell r="DF148" t="b">
            <v>0</v>
          </cell>
        </row>
        <row r="149">
          <cell r="A149" t="str">
            <v>COR232</v>
          </cell>
          <cell r="B149" t="str">
            <v>Automatic upload of values into B2K &amp; Automatic issue of supporting documentation via the IX (Phase 2)</v>
          </cell>
          <cell r="C149" t="str">
            <v>Z2 - Change cancelled</v>
          </cell>
          <cell r="D149">
            <v>41197</v>
          </cell>
          <cell r="E149" t="str">
            <v>PD PROD 22/05/2008
PD PROD 07/08/2008
BE SENT 21/02/2007
CO RCVD 22/02/2006
BE SENT 21/02/2007
BE CLSD 15/10/2012</v>
          </cell>
          <cell r="F149" t="str">
            <v>Automation of the process for uploading invoice values into B2k from a number of offline systems &amp; to automate the transmission of supporting documentation for these via IX. Also includes automation of offline RbD returns.</v>
          </cell>
          <cell r="G149" t="b">
            <v>0</v>
          </cell>
          <cell r="H149" t="str">
            <v/>
          </cell>
          <cell r="I149">
            <v>38770</v>
          </cell>
          <cell r="L149" t="b">
            <v>0</v>
          </cell>
          <cell r="M149" t="str">
            <v/>
          </cell>
          <cell r="N149" t="str">
            <v/>
          </cell>
          <cell r="O149" t="str">
            <v/>
          </cell>
          <cell r="P149" t="str">
            <v>Sally Flynn</v>
          </cell>
          <cell r="Q149" t="str">
            <v>Simon McKeown</v>
          </cell>
          <cell r="R149" t="str">
            <v>Linda Whitcroft</v>
          </cell>
          <cell r="S149" t="str">
            <v>Lorraine Cave</v>
          </cell>
          <cell r="T149" t="str">
            <v>CR (internal)</v>
          </cell>
          <cell r="U149" t="str">
            <v>CLOSED</v>
          </cell>
          <cell r="V149" t="b">
            <v>0</v>
          </cell>
          <cell r="X149" t="str">
            <v/>
          </cell>
          <cell r="AD149" t="str">
            <v/>
          </cell>
          <cell r="AF149" t="str">
            <v/>
          </cell>
          <cell r="AH149">
            <v>39029</v>
          </cell>
          <cell r="AK149">
            <v>39134</v>
          </cell>
          <cell r="AL149">
            <v>39134</v>
          </cell>
          <cell r="AM149">
            <v>39134</v>
          </cell>
          <cell r="AN149" t="str">
            <v>Martin Baker</v>
          </cell>
          <cell r="AO149">
            <v>39223</v>
          </cell>
          <cell r="AR149" t="str">
            <v/>
          </cell>
          <cell r="AS149" t="str">
            <v>CLSD</v>
          </cell>
          <cell r="AT149">
            <v>41197</v>
          </cell>
          <cell r="AZ149" t="str">
            <v/>
          </cell>
          <cell r="BB149" t="str">
            <v/>
          </cell>
          <cell r="BC149" t="str">
            <v/>
          </cell>
          <cell r="BE149" t="b">
            <v>0</v>
          </cell>
          <cell r="BF149">
            <v>6</v>
          </cell>
          <cell r="BM149" t="str">
            <v/>
          </cell>
          <cell r="BO149" t="str">
            <v>15/10/12 KB - Status set to BE-CLSD per e-mail from Max (to Tricia Moody) which states "Tricia, following our conversation on Friday, this is confirmation that you agreed to the closure of the above project on the grounds that there is not a sufficient bu</v>
          </cell>
          <cell r="BQ149" t="str">
            <v/>
          </cell>
          <cell r="BS149" t="str">
            <v/>
          </cell>
          <cell r="BU149" t="str">
            <v/>
          </cell>
          <cell r="BW149" t="str">
            <v/>
          </cell>
          <cell r="BX149" t="str">
            <v/>
          </cell>
          <cell r="BY149" t="str">
            <v/>
          </cell>
          <cell r="BZ149" t="str">
            <v/>
          </cell>
          <cell r="CA149" t="str">
            <v/>
          </cell>
          <cell r="CB149" t="str">
            <v/>
          </cell>
          <cell r="CC149" t="str">
            <v/>
          </cell>
          <cell r="CD149" t="str">
            <v/>
          </cell>
          <cell r="CE149" t="str">
            <v/>
          </cell>
          <cell r="CF149" t="str">
            <v/>
          </cell>
          <cell r="CG149" t="b">
            <v>0</v>
          </cell>
          <cell r="CH149" t="str">
            <v/>
          </cell>
          <cell r="CJ149" t="b">
            <v>0</v>
          </cell>
          <cell r="CK149" t="b">
            <v>0</v>
          </cell>
          <cell r="CL149" t="b">
            <v>0</v>
          </cell>
          <cell r="CM149" t="str">
            <v/>
          </cell>
          <cell r="CO149" t="str">
            <v/>
          </cell>
          <cell r="CP149" t="str">
            <v/>
          </cell>
          <cell r="CQ149" t="b">
            <v>0</v>
          </cell>
          <cell r="CR149" t="b">
            <v>0</v>
          </cell>
          <cell r="CS149" t="str">
            <v/>
          </cell>
          <cell r="CT149" t="str">
            <v/>
          </cell>
          <cell r="CU149" t="str">
            <v/>
          </cell>
          <cell r="CV149" t="str">
            <v/>
          </cell>
          <cell r="CW149" t="str">
            <v/>
          </cell>
          <cell r="CX149" t="b">
            <v>0</v>
          </cell>
          <cell r="CY149" t="b">
            <v>0</v>
          </cell>
          <cell r="CZ149" t="b">
            <v>0</v>
          </cell>
          <cell r="DA149" t="b">
            <v>0</v>
          </cell>
          <cell r="DB149" t="str">
            <v/>
          </cell>
          <cell r="DC149" t="str">
            <v/>
          </cell>
          <cell r="DD149" t="str">
            <v/>
          </cell>
          <cell r="DE149" t="b">
            <v>0</v>
          </cell>
          <cell r="DF149" t="b">
            <v>0</v>
          </cell>
        </row>
        <row r="150">
          <cell r="A150" t="str">
            <v>COR3474</v>
          </cell>
          <cell r="B150" t="str">
            <v>Wales &amp; West DN Link Datafix</v>
          </cell>
          <cell r="C150" t="str">
            <v>Z1 - Change completed</v>
          </cell>
          <cell r="D150">
            <v>41949</v>
          </cell>
          <cell r="E150" t="str">
            <v>CO-RCVD 19/08/2014
BE-PROD 27/08/2014
BE-SENT 23/09/2014
CA-RCVD 24/09/2014
PD-PROD 24/09/2014
PD-SENT 21/10/2014
PD-CLSD 06/11/2014</v>
          </cell>
          <cell r="F150" t="str">
            <v>A member of my team made an error when they did the WS LDZ  Extract from DNLINK for meter removals during November 2013.
The date range entered as  01.11.2014 to 30.11.2014 instead of 01.11.2013 to 30.11.2013
When we now  try to trigger extracts for Nove</v>
          </cell>
          <cell r="G150" t="b">
            <v>0</v>
          </cell>
          <cell r="H150" t="str">
            <v/>
          </cell>
          <cell r="I150">
            <v>41870</v>
          </cell>
          <cell r="L150" t="b">
            <v>0</v>
          </cell>
          <cell r="M150" t="str">
            <v>NNW</v>
          </cell>
          <cell r="N150" t="str">
            <v>WWU</v>
          </cell>
          <cell r="O150" t="str">
            <v>Richard Pomroy</v>
          </cell>
          <cell r="P150" t="str">
            <v>Richard Pomroy</v>
          </cell>
          <cell r="Q150" t="str">
            <v>ICAF 27/08/14</v>
          </cell>
          <cell r="R150" t="str">
            <v/>
          </cell>
          <cell r="S150" t="str">
            <v>Lorraine Cave</v>
          </cell>
          <cell r="T150" t="str">
            <v>CO</v>
          </cell>
          <cell r="U150" t="str">
            <v>COMPLETE</v>
          </cell>
          <cell r="V150" t="b">
            <v>1</v>
          </cell>
          <cell r="W150">
            <v>41949</v>
          </cell>
          <cell r="X150" t="str">
            <v>Sue Broadbent</v>
          </cell>
          <cell r="AD150" t="str">
            <v/>
          </cell>
          <cell r="AF150" t="str">
            <v/>
          </cell>
          <cell r="AL150">
            <v>41905</v>
          </cell>
          <cell r="AM150">
            <v>41905</v>
          </cell>
          <cell r="AN150" t="str">
            <v>Pre Sanction Meeting 23/09/14</v>
          </cell>
          <cell r="AO150">
            <v>41996</v>
          </cell>
          <cell r="AP150">
            <v>718.37</v>
          </cell>
          <cell r="AR150" t="str">
            <v/>
          </cell>
          <cell r="AS150" t="str">
            <v>SENT</v>
          </cell>
          <cell r="AT150">
            <v>41905</v>
          </cell>
          <cell r="AU150">
            <v>41906</v>
          </cell>
          <cell r="AZ150" t="str">
            <v/>
          </cell>
          <cell r="BB150" t="str">
            <v/>
          </cell>
          <cell r="BC150" t="str">
            <v/>
          </cell>
          <cell r="BE150" t="b">
            <v>0</v>
          </cell>
          <cell r="BF150">
            <v>5</v>
          </cell>
          <cell r="BK150">
            <v>41933</v>
          </cell>
          <cell r="BM150" t="str">
            <v>CLSD</v>
          </cell>
          <cell r="BN150">
            <v>41949</v>
          </cell>
          <cell r="BO150" t="str">
            <v>27/08/14 - Approved at ICAF - assigned to App Support but a 'light touch' project governance is required in order to produce a BER (EQR possibly not required.</v>
          </cell>
          <cell r="BQ150" t="str">
            <v/>
          </cell>
          <cell r="BS150" t="str">
            <v/>
          </cell>
          <cell r="BU150" t="str">
            <v/>
          </cell>
          <cell r="BW150" t="str">
            <v/>
          </cell>
          <cell r="BX150" t="str">
            <v/>
          </cell>
          <cell r="BY150" t="str">
            <v/>
          </cell>
          <cell r="BZ150" t="str">
            <v/>
          </cell>
          <cell r="CA150" t="str">
            <v/>
          </cell>
          <cell r="CB150" t="str">
            <v/>
          </cell>
          <cell r="CC150" t="str">
            <v/>
          </cell>
          <cell r="CD150" t="str">
            <v/>
          </cell>
          <cell r="CE150" t="str">
            <v/>
          </cell>
          <cell r="CF150" t="str">
            <v/>
          </cell>
          <cell r="CG150" t="b">
            <v>0</v>
          </cell>
          <cell r="CH150" t="str">
            <v/>
          </cell>
          <cell r="CJ150" t="b">
            <v>0</v>
          </cell>
          <cell r="CK150" t="b">
            <v>0</v>
          </cell>
          <cell r="CL150" t="b">
            <v>0</v>
          </cell>
          <cell r="CM150" t="str">
            <v/>
          </cell>
          <cell r="CO150" t="str">
            <v/>
          </cell>
          <cell r="CP150" t="str">
            <v/>
          </cell>
          <cell r="CQ150" t="b">
            <v>0</v>
          </cell>
          <cell r="CR150" t="b">
            <v>0</v>
          </cell>
          <cell r="CS150" t="str">
            <v/>
          </cell>
          <cell r="CT150" t="str">
            <v/>
          </cell>
          <cell r="CU150" t="str">
            <v/>
          </cell>
          <cell r="CV150" t="str">
            <v/>
          </cell>
          <cell r="CW150" t="str">
            <v/>
          </cell>
          <cell r="CX150" t="b">
            <v>0</v>
          </cell>
          <cell r="CY150" t="b">
            <v>0</v>
          </cell>
          <cell r="CZ150" t="b">
            <v>0</v>
          </cell>
          <cell r="DA150" t="b">
            <v>0</v>
          </cell>
          <cell r="DB150" t="str">
            <v/>
          </cell>
          <cell r="DC150" t="str">
            <v/>
          </cell>
          <cell r="DD150" t="str">
            <v/>
          </cell>
          <cell r="DE150" t="b">
            <v>0</v>
          </cell>
          <cell r="DF150" t="b">
            <v>0</v>
          </cell>
        </row>
        <row r="151">
          <cell r="A151" t="str">
            <v>COR3592</v>
          </cell>
          <cell r="B151" t="str">
            <v>SGN Upgrade to DC2009</v>
          </cell>
          <cell r="C151" t="str">
            <v>Z2 - Change cancelled</v>
          </cell>
          <cell r="D151">
            <v>42124</v>
          </cell>
          <cell r="E151" t="str">
            <v>CO-RCVD 04/03/2015
EQ-PROD 17/03/2015
EQ-CLSD 30/04/2015
Moved from EQ-CLSD to 99. Change Cancelled 08/11/2017</v>
          </cell>
          <cell r="F151" t="str">
            <v>DC2000 was installed in 2007 to collect data from the data loggers in the field.  The system has never had an upgrade and is now out of support from Honeywell, Microsoft and Intel.  A software upgrade from DC2000 to DC2009 will enable mainstream support f</v>
          </cell>
          <cell r="G151" t="b">
            <v>0</v>
          </cell>
          <cell r="H151" t="str">
            <v/>
          </cell>
          <cell r="I151">
            <v>42067</v>
          </cell>
          <cell r="J151">
            <v>42080</v>
          </cell>
          <cell r="L151" t="b">
            <v>0</v>
          </cell>
          <cell r="M151" t="str">
            <v>NNW</v>
          </cell>
          <cell r="N151" t="str">
            <v>SGN</v>
          </cell>
          <cell r="O151" t="str">
            <v/>
          </cell>
          <cell r="P151" t="str">
            <v>Colin Thomson</v>
          </cell>
          <cell r="Q151" t="str">
            <v/>
          </cell>
          <cell r="R151" t="str">
            <v/>
          </cell>
          <cell r="S151" t="str">
            <v>Lorraine Cave</v>
          </cell>
          <cell r="T151" t="str">
            <v>CO</v>
          </cell>
          <cell r="U151" t="str">
            <v>CLOSED</v>
          </cell>
          <cell r="V151" t="b">
            <v>1</v>
          </cell>
          <cell r="X151" t="str">
            <v>Rachel Addison</v>
          </cell>
          <cell r="Y151">
            <v>42080</v>
          </cell>
          <cell r="AD151" t="str">
            <v/>
          </cell>
          <cell r="AF151" t="str">
            <v>CLSD</v>
          </cell>
          <cell r="AG151">
            <v>42124</v>
          </cell>
          <cell r="AN151" t="str">
            <v/>
          </cell>
          <cell r="AR151" t="str">
            <v/>
          </cell>
          <cell r="AS151" t="str">
            <v/>
          </cell>
          <cell r="AZ151" t="str">
            <v/>
          </cell>
          <cell r="BB151" t="str">
            <v/>
          </cell>
          <cell r="BC151" t="str">
            <v/>
          </cell>
          <cell r="BE151" t="b">
            <v>0</v>
          </cell>
          <cell r="BF151">
            <v>5</v>
          </cell>
          <cell r="BM151" t="str">
            <v/>
          </cell>
          <cell r="BO151" t="str">
            <v>30/04/2015 AT - Closure approved by Steven Diplock.
30/04/2015 AT - Rachel Addison is seeking approval to close this  project from SGN.
01/04/2015 KB - ICAF decision rationale: This was originally placed on hold at the ICAF meeting on 04/03.  Further cl</v>
          </cell>
          <cell r="BQ151" t="str">
            <v/>
          </cell>
          <cell r="BS151" t="str">
            <v/>
          </cell>
          <cell r="BU151" t="str">
            <v/>
          </cell>
          <cell r="BW151" t="str">
            <v/>
          </cell>
          <cell r="BX151" t="str">
            <v/>
          </cell>
          <cell r="BY151" t="str">
            <v/>
          </cell>
          <cell r="BZ151" t="str">
            <v/>
          </cell>
          <cell r="CA151" t="str">
            <v/>
          </cell>
          <cell r="CB151" t="str">
            <v/>
          </cell>
          <cell r="CC151" t="str">
            <v/>
          </cell>
          <cell r="CD151" t="str">
            <v/>
          </cell>
          <cell r="CE151" t="str">
            <v/>
          </cell>
          <cell r="CF151" t="str">
            <v/>
          </cell>
          <cell r="CG151" t="b">
            <v>0</v>
          </cell>
          <cell r="CH151" t="str">
            <v/>
          </cell>
          <cell r="CJ151" t="b">
            <v>0</v>
          </cell>
          <cell r="CK151" t="b">
            <v>0</v>
          </cell>
          <cell r="CL151" t="b">
            <v>0</v>
          </cell>
          <cell r="CM151" t="str">
            <v/>
          </cell>
          <cell r="CO151" t="str">
            <v/>
          </cell>
          <cell r="CP151" t="str">
            <v/>
          </cell>
          <cell r="CQ151" t="b">
            <v>0</v>
          </cell>
          <cell r="CR151" t="b">
            <v>0</v>
          </cell>
          <cell r="CS151" t="str">
            <v/>
          </cell>
          <cell r="CT151" t="str">
            <v/>
          </cell>
          <cell r="CU151" t="str">
            <v/>
          </cell>
          <cell r="CV151" t="str">
            <v/>
          </cell>
          <cell r="CW151" t="str">
            <v/>
          </cell>
          <cell r="CX151" t="b">
            <v>0</v>
          </cell>
          <cell r="CY151" t="b">
            <v>0</v>
          </cell>
          <cell r="CZ151" t="b">
            <v>0</v>
          </cell>
          <cell r="DA151" t="b">
            <v>0</v>
          </cell>
          <cell r="DB151" t="str">
            <v/>
          </cell>
          <cell r="DC151" t="str">
            <v/>
          </cell>
          <cell r="DD151" t="str">
            <v/>
          </cell>
          <cell r="DE151" t="b">
            <v>0</v>
          </cell>
          <cell r="DF151" t="b">
            <v>0</v>
          </cell>
        </row>
        <row r="152">
          <cell r="A152" t="str">
            <v>COR3571</v>
          </cell>
          <cell r="B152" t="str">
            <v>IBM Rational Suite Upgrade</v>
          </cell>
          <cell r="C152" t="str">
            <v>Z2 - Change cancelled</v>
          </cell>
          <cell r="D152">
            <v>42524</v>
          </cell>
          <cell r="E152" t="str">
            <v>CO-RCVD 09/02/2015
PD CLSD - 03/06/2016</v>
          </cell>
          <cell r="F152" t="str">
            <v>Rational ClearCase and ClearQuest require a version upgrade as existing versions went out of support on 30th September 2014. IBM will support the upgraded versions until September 2016.
As part of the annual security testing programme in October 2014 a h</v>
          </cell>
          <cell r="G152" t="b">
            <v>0</v>
          </cell>
          <cell r="H152" t="str">
            <v/>
          </cell>
          <cell r="I152">
            <v>42044</v>
          </cell>
          <cell r="L152" t="b">
            <v>0</v>
          </cell>
          <cell r="M152" t="str">
            <v/>
          </cell>
          <cell r="N152" t="str">
            <v/>
          </cell>
          <cell r="O152" t="str">
            <v/>
          </cell>
          <cell r="P152" t="str">
            <v>Becky Perkins</v>
          </cell>
          <cell r="Q152" t="str">
            <v/>
          </cell>
          <cell r="R152" t="str">
            <v>Annie Griffith</v>
          </cell>
          <cell r="S152" t="str">
            <v>Chris Fears</v>
          </cell>
          <cell r="T152" t="str">
            <v>CO</v>
          </cell>
          <cell r="U152" t="str">
            <v>CLOSED</v>
          </cell>
          <cell r="V152" t="b">
            <v>0</v>
          </cell>
          <cell r="W152">
            <v>42524</v>
          </cell>
          <cell r="X152" t="str">
            <v>Becky Perkins</v>
          </cell>
          <cell r="AD152" t="str">
            <v/>
          </cell>
          <cell r="AF152" t="str">
            <v/>
          </cell>
          <cell r="AN152" t="str">
            <v/>
          </cell>
          <cell r="AR152" t="str">
            <v/>
          </cell>
          <cell r="AS152" t="str">
            <v/>
          </cell>
          <cell r="AZ152" t="str">
            <v/>
          </cell>
          <cell r="BB152" t="str">
            <v/>
          </cell>
          <cell r="BC152" t="str">
            <v/>
          </cell>
          <cell r="BE152" t="b">
            <v>0</v>
          </cell>
          <cell r="BF152">
            <v>7</v>
          </cell>
          <cell r="BM152" t="str">
            <v/>
          </cell>
          <cell r="BO152" t="str">
            <v>29/11/2017 AC Email from CF stating that it was completed in June 2015 and he was happy for to close it down. 
10/08/17 DC Sent email to RP requesting closing this down 
08/08/17 DC meeting with IB put on PD-POPD status and sent to RP to chase old project</v>
          </cell>
          <cell r="BQ152" t="str">
            <v/>
          </cell>
          <cell r="BS152" t="str">
            <v/>
          </cell>
          <cell r="BU152" t="str">
            <v/>
          </cell>
          <cell r="BW152" t="str">
            <v/>
          </cell>
          <cell r="BX152" t="str">
            <v/>
          </cell>
          <cell r="BY152" t="str">
            <v/>
          </cell>
          <cell r="BZ152" t="str">
            <v/>
          </cell>
          <cell r="CA152" t="str">
            <v/>
          </cell>
          <cell r="CB152" t="str">
            <v/>
          </cell>
          <cell r="CC152" t="str">
            <v/>
          </cell>
          <cell r="CD152" t="str">
            <v/>
          </cell>
          <cell r="CE152" t="str">
            <v/>
          </cell>
          <cell r="CF152" t="str">
            <v/>
          </cell>
          <cell r="CG152" t="b">
            <v>0</v>
          </cell>
          <cell r="CH152" t="str">
            <v/>
          </cell>
          <cell r="CJ152" t="b">
            <v>0</v>
          </cell>
          <cell r="CK152" t="b">
            <v>0</v>
          </cell>
          <cell r="CL152" t="b">
            <v>0</v>
          </cell>
          <cell r="CM152" t="str">
            <v/>
          </cell>
          <cell r="CO152" t="str">
            <v/>
          </cell>
          <cell r="CP152" t="str">
            <v/>
          </cell>
          <cell r="CQ152" t="b">
            <v>0</v>
          </cell>
          <cell r="CR152" t="b">
            <v>0</v>
          </cell>
          <cell r="CS152" t="str">
            <v/>
          </cell>
          <cell r="CT152" t="str">
            <v/>
          </cell>
          <cell r="CU152" t="str">
            <v/>
          </cell>
          <cell r="CV152" t="str">
            <v/>
          </cell>
          <cell r="CW152" t="str">
            <v/>
          </cell>
          <cell r="CX152" t="b">
            <v>0</v>
          </cell>
          <cell r="CY152" t="b">
            <v>0</v>
          </cell>
          <cell r="CZ152" t="b">
            <v>0</v>
          </cell>
          <cell r="DA152" t="b">
            <v>0</v>
          </cell>
          <cell r="DB152" t="str">
            <v/>
          </cell>
          <cell r="DC152" t="str">
            <v/>
          </cell>
          <cell r="DD152" t="str">
            <v/>
          </cell>
          <cell r="DE152" t="b">
            <v>0</v>
          </cell>
          <cell r="DF152" t="b">
            <v>0</v>
          </cell>
        </row>
        <row r="153">
          <cell r="A153" t="str">
            <v>4528</v>
          </cell>
          <cell r="B153" t="str">
            <v>The word ‘PLOT’ as a prefix</v>
          </cell>
          <cell r="C153" t="str">
            <v>D1 - Change in delivery</v>
          </cell>
          <cell r="D153">
            <v>43196</v>
          </cell>
          <cell r="E153" t="str">
            <v>CO-RCVD 07/11/17
Moved from CO-RCVD to 2.2 Awaiting ME/BICC HLE Quote 08/11/2017
11. Change In Delivery
2.2. Awaiting ME/BICC HLE Quote
12. CCR/Closedown document in progress
D1 - Change in delivery</v>
          </cell>
          <cell r="F153" t="str">
            <v>To prefix the word Plot to migration IGT sites only 
 Defect problem 988, defect 451 we resolved an issue where we added () to plot numbers. This was raised by the industry however the industry also understood the defect to be the missing word plot and th</v>
          </cell>
          <cell r="G153" t="b">
            <v>0</v>
          </cell>
          <cell r="H153" t="str">
            <v/>
          </cell>
          <cell r="I153">
            <v>43046</v>
          </cell>
          <cell r="K153">
            <v>43182</v>
          </cell>
          <cell r="L153" t="b">
            <v>0</v>
          </cell>
          <cell r="M153" t="str">
            <v/>
          </cell>
          <cell r="N153" t="str">
            <v/>
          </cell>
          <cell r="O153" t="str">
            <v/>
          </cell>
          <cell r="P153" t="str">
            <v>Mike Orsler/Emma Smith</v>
          </cell>
          <cell r="Q153" t="str">
            <v>Emma Smith</v>
          </cell>
          <cell r="R153" t="str">
            <v>Emma Smith</v>
          </cell>
          <cell r="S153" t="str">
            <v>Donna Johnson</v>
          </cell>
          <cell r="T153" t="str">
            <v>CR (Internal)</v>
          </cell>
          <cell r="U153" t="str">
            <v>LIVE</v>
          </cell>
          <cell r="V153" t="b">
            <v>0</v>
          </cell>
          <cell r="X153" t="str">
            <v/>
          </cell>
          <cell r="AD153" t="str">
            <v/>
          </cell>
          <cell r="AF153" t="str">
            <v/>
          </cell>
          <cell r="AN153" t="str">
            <v/>
          </cell>
          <cell r="AR153" t="str">
            <v/>
          </cell>
          <cell r="AS153" t="str">
            <v/>
          </cell>
          <cell r="AZ153" t="str">
            <v/>
          </cell>
          <cell r="BB153" t="str">
            <v/>
          </cell>
          <cell r="BC153" t="str">
            <v/>
          </cell>
          <cell r="BE153" t="b">
            <v>0</v>
          </cell>
          <cell r="BH153">
            <v>43327</v>
          </cell>
          <cell r="BM153" t="str">
            <v/>
          </cell>
          <cell r="BO153" t="str">
            <v>20/07/2018 HS - waiting for confirmation as to whether production issue has been resolved. Pooja has been in contact with Mike Orsler, he is aware of the situation and for now the imp date is ok to remain as the 15th August.
13/07/2018 RJ - Fix is running</v>
          </cell>
          <cell r="BQ153" t="str">
            <v/>
          </cell>
          <cell r="BS153" t="str">
            <v/>
          </cell>
          <cell r="BU153" t="str">
            <v/>
          </cell>
          <cell r="BW153" t="str">
            <v/>
          </cell>
          <cell r="BX153" t="str">
            <v/>
          </cell>
          <cell r="BY153" t="str">
            <v>50</v>
          </cell>
          <cell r="BZ153" t="str">
            <v/>
          </cell>
          <cell r="CA153" t="str">
            <v>R &amp; N</v>
          </cell>
          <cell r="CB153" t="str">
            <v>XO3592</v>
          </cell>
          <cell r="CC153" t="str">
            <v>Minor Enhancements Team</v>
          </cell>
          <cell r="CD153" t="str">
            <v>Other</v>
          </cell>
          <cell r="CE153" t="str">
            <v>Other</v>
          </cell>
          <cell r="CF153" t="str">
            <v>0-30days</v>
          </cell>
          <cell r="CG153" t="b">
            <v>0</v>
          </cell>
          <cell r="CH153" t="str">
            <v/>
          </cell>
          <cell r="CJ153" t="b">
            <v>0</v>
          </cell>
          <cell r="CK153" t="b">
            <v>0</v>
          </cell>
          <cell r="CL153" t="b">
            <v>0</v>
          </cell>
          <cell r="CM153" t="str">
            <v/>
          </cell>
          <cell r="CN153">
            <v>0</v>
          </cell>
          <cell r="CO153" t="str">
            <v/>
          </cell>
          <cell r="CP153" t="str">
            <v/>
          </cell>
          <cell r="CQ153" t="b">
            <v>0</v>
          </cell>
          <cell r="CR153" t="b">
            <v>0</v>
          </cell>
          <cell r="CS153" t="str">
            <v>Customer</v>
          </cell>
          <cell r="CT153" t="str">
            <v/>
          </cell>
          <cell r="CU153" t="str">
            <v/>
          </cell>
          <cell r="CV153" t="str">
            <v>Xoserve Internal CR (business improvement initiative)</v>
          </cell>
          <cell r="CW153" t="str">
            <v>Multiple Market Groups</v>
          </cell>
          <cell r="CX153" t="b">
            <v>0</v>
          </cell>
          <cell r="CY153" t="b">
            <v>0</v>
          </cell>
          <cell r="CZ153" t="b">
            <v>0</v>
          </cell>
          <cell r="DA153" t="b">
            <v>0</v>
          </cell>
          <cell r="DB153" t="str">
            <v>Service Area 23: Internal</v>
          </cell>
          <cell r="DC153" t="str">
            <v>None (Xoserve internal initiative)</v>
          </cell>
          <cell r="DD153" t="str">
            <v>Medium</v>
          </cell>
          <cell r="DE153" t="b">
            <v>0</v>
          </cell>
          <cell r="DF153" t="b">
            <v>0</v>
          </cell>
        </row>
        <row r="154">
          <cell r="A154" t="str">
            <v>4602</v>
          </cell>
          <cell r="B154" t="str">
            <v>ASR - BUS NS S1 Report</v>
          </cell>
          <cell r="C154" t="str">
            <v>F1 - CCR/Closedown document in progress</v>
          </cell>
          <cell r="D154">
            <v>43266</v>
          </cell>
          <cell r="E154" t="str">
            <v>1. Awaiting ICAF Assignment
2.2. Awaiting ME/BICC HLE Quote
3.2. ASR Awaiting Customer Approval</v>
          </cell>
          <cell r="F154" t="str">
            <v xml:space="preserve">List of MPRNs to be provided to Xoserve for Smart Meters which have been subject to a NS to S1 Firmware upgrade. Xoserve to run a report to ascertain the correct Supplier for these Meter Points. Xoserve then to write to Suppliers to confirm that Centrica </v>
          </cell>
          <cell r="G154" t="b">
            <v>0</v>
          </cell>
          <cell r="H154" t="str">
            <v/>
          </cell>
          <cell r="I154">
            <v>43131</v>
          </cell>
          <cell r="K154">
            <v>43245</v>
          </cell>
          <cell r="L154" t="b">
            <v>0</v>
          </cell>
          <cell r="M154" t="str">
            <v/>
          </cell>
          <cell r="N154" t="str">
            <v/>
          </cell>
          <cell r="O154" t="str">
            <v>Graham Wood</v>
          </cell>
          <cell r="P154" t="str">
            <v>Greg Causon</v>
          </cell>
          <cell r="Q154" t="str">
            <v/>
          </cell>
          <cell r="R154" t="str">
            <v>Emma Smith</v>
          </cell>
          <cell r="S154" t="str">
            <v>Jo Duncan</v>
          </cell>
          <cell r="T154" t="str">
            <v>CR (ASR)</v>
          </cell>
          <cell r="U154" t="str">
            <v>LIVE</v>
          </cell>
          <cell r="V154" t="b">
            <v>0</v>
          </cell>
          <cell r="X154" t="str">
            <v/>
          </cell>
          <cell r="AD154" t="str">
            <v/>
          </cell>
          <cell r="AF154" t="str">
            <v/>
          </cell>
          <cell r="AN154" t="str">
            <v/>
          </cell>
          <cell r="AR154" t="str">
            <v/>
          </cell>
          <cell r="AS154" t="str">
            <v/>
          </cell>
          <cell r="AZ154" t="str">
            <v/>
          </cell>
          <cell r="BB154" t="str">
            <v/>
          </cell>
          <cell r="BC154" t="str">
            <v/>
          </cell>
          <cell r="BE154" t="b">
            <v>0</v>
          </cell>
          <cell r="BH154">
            <v>43245</v>
          </cell>
          <cell r="BI154">
            <v>43245</v>
          </cell>
          <cell r="BM154" t="str">
            <v/>
          </cell>
          <cell r="BO154" t="str">
            <v xml:space="preserve">30/07/2018 Dc Email sent to Emma Partlett requesting confirmation to close change.
20/07/2018 HS - Communication between Emma Partlett and Customer Team regarding questions. Once answered can be closed.
13/07/2018 RJ - Greg to send an update on Monday to </v>
          </cell>
          <cell r="BQ154" t="str">
            <v/>
          </cell>
          <cell r="BS154" t="str">
            <v/>
          </cell>
          <cell r="BU154" t="str">
            <v/>
          </cell>
          <cell r="BW154" t="str">
            <v/>
          </cell>
          <cell r="BX154" t="str">
            <v/>
          </cell>
          <cell r="BY154" t="str">
            <v/>
          </cell>
          <cell r="BZ154" t="str">
            <v/>
          </cell>
          <cell r="CA154" t="str">
            <v>Data Office</v>
          </cell>
          <cell r="CB154" t="str">
            <v/>
          </cell>
          <cell r="CC154" t="str">
            <v>Xoserve Resource</v>
          </cell>
          <cell r="CD154" t="str">
            <v>BW</v>
          </cell>
          <cell r="CE154" t="str">
            <v>Other</v>
          </cell>
          <cell r="CF154" t="str">
            <v>0-30 days</v>
          </cell>
          <cell r="CG154" t="b">
            <v>0</v>
          </cell>
          <cell r="CH154" t="str">
            <v/>
          </cell>
          <cell r="CJ154" t="b">
            <v>0</v>
          </cell>
          <cell r="CK154" t="b">
            <v>0</v>
          </cell>
          <cell r="CL154" t="b">
            <v>0</v>
          </cell>
          <cell r="CM154" t="str">
            <v/>
          </cell>
          <cell r="CN154">
            <v>0</v>
          </cell>
          <cell r="CO154" t="str">
            <v/>
          </cell>
          <cell r="CP154" t="str">
            <v/>
          </cell>
          <cell r="CQ154" t="b">
            <v>0</v>
          </cell>
          <cell r="CR154" t="b">
            <v>0</v>
          </cell>
          <cell r="CS154" t="str">
            <v/>
          </cell>
          <cell r="CT154" t="str">
            <v/>
          </cell>
          <cell r="CU154" t="str">
            <v/>
          </cell>
          <cell r="CV154" t="str">
            <v>Additional or 3rd Party Service Request</v>
          </cell>
          <cell r="CW154" t="str">
            <v>One Market Participant</v>
          </cell>
          <cell r="CX154" t="b">
            <v>1</v>
          </cell>
          <cell r="CY154" t="b">
            <v>0</v>
          </cell>
          <cell r="CZ154" t="b">
            <v>0</v>
          </cell>
          <cell r="DA154" t="b">
            <v>0</v>
          </cell>
          <cell r="DB154" t="str">
            <v>Service Area 24: Additional Service Request or Third Party Request</v>
          </cell>
          <cell r="DC154" t="str">
            <v>One</v>
          </cell>
          <cell r="DD154" t="str">
            <v>Medium</v>
          </cell>
          <cell r="DE154" t="b">
            <v>0</v>
          </cell>
          <cell r="DF154" t="b">
            <v>0</v>
          </cell>
        </row>
        <row r="155">
          <cell r="A155" t="str">
            <v>4534</v>
          </cell>
          <cell r="B155" t="str">
            <v>Amendment to RGMA Validation Rules for Meter Asset Installation Date</v>
          </cell>
          <cell r="C155" t="str">
            <v>D1 - Change in delivery</v>
          </cell>
          <cell r="D155">
            <v>43208</v>
          </cell>
          <cell r="E155" t="str">
            <v>1. Awaiting ICAF Assignement 20/11/2017
1.5 Change Proposal out for Shipper Consultation
2.1. Start-Up Approach In Progress
4. EQR in Progress
7. BER/Business Case In Progress 07/02/18
11. Change in delivery</v>
          </cell>
          <cell r="F155" t="str">
            <v>ONJOB submission:
ONJOB Shipper validations shall ensure that one of the following conditions is satisfied:
•	ONJOB transactions received from a User with a LI confirmation for the specified meter point; If a retrospective effective date is specified 
o	I</v>
          </cell>
          <cell r="G155" t="b">
            <v>0</v>
          </cell>
          <cell r="H155" t="str">
            <v/>
          </cell>
          <cell r="I155">
            <v>43059</v>
          </cell>
          <cell r="K155">
            <v>43252</v>
          </cell>
          <cell r="L155" t="b">
            <v>0</v>
          </cell>
          <cell r="M155" t="str">
            <v/>
          </cell>
          <cell r="N155" t="str">
            <v/>
          </cell>
          <cell r="O155" t="str">
            <v/>
          </cell>
          <cell r="P155" t="str">
            <v>Andrew Margan</v>
          </cell>
          <cell r="Q155" t="str">
            <v/>
          </cell>
          <cell r="R155" t="str">
            <v/>
          </cell>
          <cell r="S155" t="str">
            <v>Padmini Duvvuri</v>
          </cell>
          <cell r="T155" t="str">
            <v>CP</v>
          </cell>
          <cell r="U155" t="str">
            <v>LIVE</v>
          </cell>
          <cell r="V155" t="b">
            <v>0</v>
          </cell>
          <cell r="X155" t="str">
            <v/>
          </cell>
          <cell r="AD155" t="str">
            <v/>
          </cell>
          <cell r="AF155" t="str">
            <v/>
          </cell>
          <cell r="AN155" t="str">
            <v/>
          </cell>
          <cell r="AR155" t="str">
            <v/>
          </cell>
          <cell r="AS155" t="str">
            <v/>
          </cell>
          <cell r="AZ155" t="str">
            <v/>
          </cell>
          <cell r="BB155" t="str">
            <v/>
          </cell>
          <cell r="BC155" t="str">
            <v/>
          </cell>
          <cell r="BE155" t="b">
            <v>0</v>
          </cell>
          <cell r="BH155">
            <v>43413</v>
          </cell>
          <cell r="BM155" t="str">
            <v/>
          </cell>
          <cell r="BO155" t="str">
            <v>18/04/18 - AC- BER was approved at the April ChMC meeting. 
07/02/18 - ChMC outcome - R3 Initial Scope approved / EQR Approved / Proposed BER to be submitted for ChmC April
23/01/2018 DC DSC DSG approved this change to remain within R3.0 Scope.
15/01/20</v>
          </cell>
          <cell r="BQ155" t="str">
            <v/>
          </cell>
          <cell r="BS155" t="str">
            <v/>
          </cell>
          <cell r="BU155" t="str">
            <v/>
          </cell>
          <cell r="BW155" t="str">
            <v/>
          </cell>
          <cell r="BX155" t="str">
            <v/>
          </cell>
          <cell r="BY155" t="str">
            <v>3</v>
          </cell>
          <cell r="BZ155" t="str">
            <v/>
          </cell>
          <cell r="CA155" t="str">
            <v>R &amp; N</v>
          </cell>
          <cell r="CB155" t="str">
            <v/>
          </cell>
          <cell r="CC155" t="str">
            <v>Third Party SI / Service Provider</v>
          </cell>
          <cell r="CD155" t="str">
            <v>ISU</v>
          </cell>
          <cell r="CE155" t="str">
            <v/>
          </cell>
          <cell r="CF155" t="str">
            <v>60-100 days</v>
          </cell>
          <cell r="CG155" t="b">
            <v>0</v>
          </cell>
          <cell r="CH155" t="str">
            <v/>
          </cell>
          <cell r="CJ155" t="b">
            <v>0</v>
          </cell>
          <cell r="CK155" t="b">
            <v>0</v>
          </cell>
          <cell r="CL155" t="b">
            <v>0</v>
          </cell>
          <cell r="CM155" t="str">
            <v/>
          </cell>
          <cell r="CN155">
            <v>0</v>
          </cell>
          <cell r="CO155" t="str">
            <v>Ensures compliance with UNC G3 (MOD425 installations) and G7.3.7, asset installations on first registration.</v>
          </cell>
          <cell r="CP155" t="str">
            <v/>
          </cell>
          <cell r="CQ155" t="b">
            <v>0</v>
          </cell>
          <cell r="CR155" t="b">
            <v>1</v>
          </cell>
          <cell r="CS155" t="str">
            <v/>
          </cell>
          <cell r="CT155" t="str">
            <v/>
          </cell>
          <cell r="CU155" t="str">
            <v/>
          </cell>
          <cell r="CV155" t="str">
            <v>ChMC endorsed Change Proposal</v>
          </cell>
          <cell r="CW155" t="str">
            <v>All UK Gas Market Participants</v>
          </cell>
          <cell r="CX155" t="b">
            <v>1</v>
          </cell>
          <cell r="CY155" t="b">
            <v>1</v>
          </cell>
          <cell r="CZ155" t="b">
            <v>1</v>
          </cell>
          <cell r="DA155" t="b">
            <v>0</v>
          </cell>
          <cell r="DB155" t="str">
            <v>Service Area 1: Manage Supply Point Registration</v>
          </cell>
          <cell r="DC155" t="str">
            <v>One</v>
          </cell>
          <cell r="DD155" t="str">
            <v>Medium</v>
          </cell>
          <cell r="DE155" t="b">
            <v>0</v>
          </cell>
          <cell r="DF155" t="b">
            <v>0</v>
          </cell>
          <cell r="DG155">
            <v>43110</v>
          </cell>
          <cell r="DH155">
            <v>43138</v>
          </cell>
          <cell r="DJ155">
            <v>43201</v>
          </cell>
        </row>
        <row r="156">
          <cell r="A156" t="str">
            <v>COR2257</v>
          </cell>
          <cell r="B156" t="str">
            <v>Increased Choice when Applying for NTS Exit Capacity</v>
          </cell>
          <cell r="C156" t="str">
            <v>Z1 - Change completed</v>
          </cell>
          <cell r="D156">
            <v>41660</v>
          </cell>
          <cell r="E156" t="str">
            <v>CO RCVD 12/04/2012,EQ PNDG 18/04/2012,EQ PROD 26/04/2012,EQ SENT 13/06/2012,BE PNDG 09/07/2012,BE PROD 09/07/2012,BE SENT 23/11/2012,CA RCVD 27/11/2012,SN PROD 27/11/2012,SN SENT 11/01/2013, PD PROD 11/01/2013, PD IMPD 09/06/13, PD SENT 18/12/2013, PD CLS</v>
          </cell>
          <cell r="F156" t="str">
            <v>Following a ROM request to ascertain changes required to facilitate, the response indicated that the requested changes could be delivered utilising Gemini functionality, however it was identified that 2 Gemini reports are impacted &amp; would need to be chang</v>
          </cell>
          <cell r="G156" t="b">
            <v>1</v>
          </cell>
          <cell r="H156" t="str">
            <v/>
          </cell>
          <cell r="I156">
            <v>41011</v>
          </cell>
          <cell r="J156">
            <v>41025</v>
          </cell>
          <cell r="L156" t="b">
            <v>0</v>
          </cell>
          <cell r="M156" t="str">
            <v>ALL</v>
          </cell>
          <cell r="N156" t="str">
            <v/>
          </cell>
          <cell r="O156" t="str">
            <v>Sean McGoldrick</v>
          </cell>
          <cell r="P156" t="str">
            <v>Fergus Healy</v>
          </cell>
          <cell r="Q156" t="str">
            <v>Workload Meeting 18/04/12</v>
          </cell>
          <cell r="R156" t="str">
            <v>Nigel Humphries (NGT)</v>
          </cell>
          <cell r="S156" t="str">
            <v>Andy Earnshaw</v>
          </cell>
          <cell r="T156" t="str">
            <v>CO</v>
          </cell>
          <cell r="U156" t="str">
            <v>COMPLETE</v>
          </cell>
          <cell r="V156" t="b">
            <v>1</v>
          </cell>
          <cell r="X156" t="str">
            <v>Jesica Harris</v>
          </cell>
          <cell r="Y156">
            <v>41025</v>
          </cell>
          <cell r="Z156">
            <v>41073</v>
          </cell>
          <cell r="AA156">
            <v>41073</v>
          </cell>
          <cell r="AB156">
            <v>41073</v>
          </cell>
          <cell r="AC156">
            <v>882</v>
          </cell>
          <cell r="AD156" t="str">
            <v>14 weeks</v>
          </cell>
          <cell r="AE156">
            <v>41165</v>
          </cell>
          <cell r="AF156" t="str">
            <v>SENT</v>
          </cell>
          <cell r="AG156">
            <v>41073</v>
          </cell>
          <cell r="AH156">
            <v>41099</v>
          </cell>
          <cell r="AI156">
            <v>41113</v>
          </cell>
          <cell r="AJ156">
            <v>41113</v>
          </cell>
          <cell r="AK156">
            <v>41236</v>
          </cell>
          <cell r="AM156">
            <v>41236</v>
          </cell>
          <cell r="AN156" t="str">
            <v>Pre Sanction Review Meeting 20/11/12</v>
          </cell>
          <cell r="AO156">
            <v>41328</v>
          </cell>
          <cell r="AR156" t="str">
            <v/>
          </cell>
          <cell r="AS156" t="str">
            <v>SENT</v>
          </cell>
          <cell r="AT156">
            <v>41236</v>
          </cell>
          <cell r="AU156">
            <v>41240</v>
          </cell>
          <cell r="AV156">
            <v>41254</v>
          </cell>
          <cell r="AW156">
            <v>41254</v>
          </cell>
          <cell r="AX156">
            <v>41285</v>
          </cell>
          <cell r="AZ156" t="str">
            <v/>
          </cell>
          <cell r="BA156">
            <v>41285</v>
          </cell>
          <cell r="BB156" t="str">
            <v/>
          </cell>
          <cell r="BC156" t="str">
            <v>SENT</v>
          </cell>
          <cell r="BD156">
            <v>41285</v>
          </cell>
          <cell r="BE156" t="b">
            <v>0</v>
          </cell>
          <cell r="BF156">
            <v>5</v>
          </cell>
          <cell r="BI156">
            <v>41434</v>
          </cell>
          <cell r="BJ156">
            <v>41577</v>
          </cell>
          <cell r="BK156">
            <v>41626</v>
          </cell>
          <cell r="BM156" t="str">
            <v>CLSD</v>
          </cell>
          <cell r="BN156">
            <v>41660</v>
          </cell>
          <cell r="BO156" t="str">
            <v>12/06/13 KB - Note from Jessica confirming implementation on 09/06/13 - now in PIA. 
14/11/12 KB - PM changed from Andy Simpson to Andy Earnshaw as advised by AS.                                                                                13/06/12 KB -</v>
          </cell>
          <cell r="BQ156" t="str">
            <v/>
          </cell>
          <cell r="BS156" t="str">
            <v/>
          </cell>
          <cell r="BU156" t="str">
            <v/>
          </cell>
          <cell r="BW156" t="str">
            <v/>
          </cell>
          <cell r="BX156" t="str">
            <v/>
          </cell>
          <cell r="BY156" t="str">
            <v/>
          </cell>
          <cell r="BZ156" t="str">
            <v/>
          </cell>
          <cell r="CA156" t="str">
            <v/>
          </cell>
          <cell r="CB156" t="str">
            <v/>
          </cell>
          <cell r="CC156" t="str">
            <v/>
          </cell>
          <cell r="CD156" t="str">
            <v/>
          </cell>
          <cell r="CE156" t="str">
            <v/>
          </cell>
          <cell r="CF156" t="str">
            <v/>
          </cell>
          <cell r="CG156" t="b">
            <v>0</v>
          </cell>
          <cell r="CH156" t="str">
            <v/>
          </cell>
          <cell r="CJ156" t="b">
            <v>0</v>
          </cell>
          <cell r="CK156" t="b">
            <v>0</v>
          </cell>
          <cell r="CL156" t="b">
            <v>0</v>
          </cell>
          <cell r="CM156" t="str">
            <v/>
          </cell>
          <cell r="CO156" t="str">
            <v/>
          </cell>
          <cell r="CP156" t="str">
            <v/>
          </cell>
          <cell r="CQ156" t="b">
            <v>0</v>
          </cell>
          <cell r="CR156" t="b">
            <v>0</v>
          </cell>
          <cell r="CS156" t="str">
            <v/>
          </cell>
          <cell r="CT156" t="str">
            <v/>
          </cell>
          <cell r="CU156" t="str">
            <v/>
          </cell>
          <cell r="CV156" t="str">
            <v/>
          </cell>
          <cell r="CW156" t="str">
            <v/>
          </cell>
          <cell r="CX156" t="b">
            <v>0</v>
          </cell>
          <cell r="CY156" t="b">
            <v>0</v>
          </cell>
          <cell r="CZ156" t="b">
            <v>0</v>
          </cell>
          <cell r="DA156" t="b">
            <v>0</v>
          </cell>
          <cell r="DB156" t="str">
            <v/>
          </cell>
          <cell r="DC156" t="str">
            <v/>
          </cell>
          <cell r="DD156" t="str">
            <v/>
          </cell>
          <cell r="DE156" t="b">
            <v>0</v>
          </cell>
          <cell r="DF156" t="b">
            <v>0</v>
          </cell>
        </row>
        <row r="157">
          <cell r="A157" t="str">
            <v>4536</v>
          </cell>
          <cell r="B157" t="str">
            <v>NTS Shorthaul – UK-Link composite role</v>
          </cell>
          <cell r="C157" t="str">
            <v>Z1 - Change completed</v>
          </cell>
          <cell r="D157">
            <v>43136</v>
          </cell>
          <cell r="E157" t="str">
            <v>1. Awating ICAF Assignment 21/10/2017
2.2 Awaiting ME/BICC  HLE Quote
11. Change In Delivery
100. Change Completed</v>
          </cell>
          <cell r="F157" t="str">
            <v xml:space="preserve">We require a new composite UK-Link role for business users with the below t-codes;
Z_NTS_EXTRACT
ZDM_UDQI_FROM_GEMINI
ZD_SHORTHAUL
Business are currently unable to process Post Close Out financial amendments in UK-Link for Unique Sites. These need to be </v>
          </cell>
          <cell r="G157" t="b">
            <v>0</v>
          </cell>
          <cell r="H157" t="str">
            <v/>
          </cell>
          <cell r="I157">
            <v>43054</v>
          </cell>
          <cell r="K157">
            <v>43133</v>
          </cell>
          <cell r="L157" t="b">
            <v>0</v>
          </cell>
          <cell r="M157" t="str">
            <v/>
          </cell>
          <cell r="N157" t="str">
            <v/>
          </cell>
          <cell r="O157" t="str">
            <v/>
          </cell>
          <cell r="P157" t="str">
            <v>Pete Hailstone/Mark Cockayne</v>
          </cell>
          <cell r="Q157" t="str">
            <v/>
          </cell>
          <cell r="R157" t="str">
            <v>Andy Miller</v>
          </cell>
          <cell r="S157" t="str">
            <v>Matt Rider</v>
          </cell>
          <cell r="T157" t="str">
            <v>CR (Internal)</v>
          </cell>
          <cell r="U157" t="str">
            <v>COMPLETE</v>
          </cell>
          <cell r="V157" t="b">
            <v>0</v>
          </cell>
          <cell r="W157">
            <v>43136</v>
          </cell>
          <cell r="X157" t="str">
            <v/>
          </cell>
          <cell r="AD157" t="str">
            <v/>
          </cell>
          <cell r="AF157" t="str">
            <v/>
          </cell>
          <cell r="AN157" t="str">
            <v/>
          </cell>
          <cell r="AR157" t="str">
            <v/>
          </cell>
          <cell r="AS157" t="str">
            <v/>
          </cell>
          <cell r="AZ157" t="str">
            <v/>
          </cell>
          <cell r="BB157" t="str">
            <v/>
          </cell>
          <cell r="BC157" t="str">
            <v/>
          </cell>
          <cell r="BE157" t="b">
            <v>0</v>
          </cell>
          <cell r="BH157">
            <v>43133</v>
          </cell>
          <cell r="BI157">
            <v>43136</v>
          </cell>
          <cell r="BM157" t="str">
            <v/>
          </cell>
          <cell r="BO157" t="str">
            <v>05/02/2018 DC This change has been deployed today as per the email from Karen Goodwin
01/02/2018 DC Pooja is not in today so I caught up with Karen Goodwin regarding this change, it is going to CAB tomorrow?  I have asked if it will still be implemented 2</v>
          </cell>
          <cell r="BQ157" t="str">
            <v/>
          </cell>
          <cell r="BS157" t="str">
            <v/>
          </cell>
          <cell r="BU157" t="str">
            <v/>
          </cell>
          <cell r="BW157" t="str">
            <v/>
          </cell>
          <cell r="BX157" t="str">
            <v/>
          </cell>
          <cell r="BY157" t="str">
            <v>50</v>
          </cell>
          <cell r="BZ157" t="str">
            <v/>
          </cell>
          <cell r="CA157" t="str">
            <v>R &amp; N</v>
          </cell>
          <cell r="CB157" t="str">
            <v>XO3604</v>
          </cell>
          <cell r="CC157" t="str">
            <v>ME</v>
          </cell>
          <cell r="CD157" t="str">
            <v>ISU</v>
          </cell>
          <cell r="CE157" t="str">
            <v>Invoicing</v>
          </cell>
          <cell r="CF157" t="str">
            <v>0-30days</v>
          </cell>
          <cell r="CG157" t="b">
            <v>0</v>
          </cell>
          <cell r="CH157" t="str">
            <v/>
          </cell>
          <cell r="CJ157" t="b">
            <v>0</v>
          </cell>
          <cell r="CK157" t="b">
            <v>0</v>
          </cell>
          <cell r="CL157" t="b">
            <v>0</v>
          </cell>
          <cell r="CM157" t="str">
            <v/>
          </cell>
          <cell r="CN157">
            <v>0</v>
          </cell>
          <cell r="CO157" t="str">
            <v>To all the business to process Post Close Out financial amendments in UK-Link for Unique Sites. These need to be included in the monthly Amendment invoice. If Business does not obtain the ability to process these we will be unable to invoice these sites o</v>
          </cell>
          <cell r="CP157" t="str">
            <v/>
          </cell>
          <cell r="CQ157" t="b">
            <v>0</v>
          </cell>
          <cell r="CR157" t="b">
            <v>0</v>
          </cell>
          <cell r="CS157" t="str">
            <v/>
          </cell>
          <cell r="CT157" t="str">
            <v/>
          </cell>
          <cell r="CU157" t="str">
            <v/>
          </cell>
          <cell r="CV157" t="str">
            <v/>
          </cell>
          <cell r="CW157" t="str">
            <v/>
          </cell>
          <cell r="CX157" t="b">
            <v>0</v>
          </cell>
          <cell r="CY157" t="b">
            <v>0</v>
          </cell>
          <cell r="CZ157" t="b">
            <v>0</v>
          </cell>
          <cell r="DA157" t="b">
            <v>0</v>
          </cell>
          <cell r="DB157" t="str">
            <v/>
          </cell>
          <cell r="DC157" t="str">
            <v/>
          </cell>
          <cell r="DD157" t="str">
            <v/>
          </cell>
          <cell r="DE157" t="b">
            <v>0</v>
          </cell>
          <cell r="DF157" t="b">
            <v>0</v>
          </cell>
        </row>
        <row r="158">
          <cell r="A158" t="str">
            <v>4564</v>
          </cell>
          <cell r="B158" t="str">
            <v>Request to add a new report to production and schedule on a monthly basis. (British Gas)</v>
          </cell>
          <cell r="C158" t="str">
            <v>Z1 - Change completed</v>
          </cell>
          <cell r="D158">
            <v>43181</v>
          </cell>
          <cell r="E158" t="str">
            <v>1. Awaiting ICAF Assignment
2.2. Awaiting ME/BICC HLE Quote
11. Change In Delivery
12. CCR/Closedown document in progress
100. Change Completed</v>
          </cell>
          <cell r="F158" t="str">
            <v xml:space="preserve">AS20170230 -  BUS AMR &amp; meter Report
BUS have requested a new report that include new data to UK Link.
MPRN
Postcode
Product Class
Building Number
Building Name
Principle Street
Post Town
Formula Year AQ
Formula Year SOQ
Rolling AQ
Rolling SOQ
DM SHQ
DM </v>
          </cell>
          <cell r="G158" t="b">
            <v>0</v>
          </cell>
          <cell r="H158" t="str">
            <v/>
          </cell>
          <cell r="I158">
            <v>43088</v>
          </cell>
          <cell r="K158">
            <v>43159</v>
          </cell>
          <cell r="L158" t="b">
            <v>0</v>
          </cell>
          <cell r="M158" t="str">
            <v/>
          </cell>
          <cell r="N158" t="str">
            <v/>
          </cell>
          <cell r="O158" t="str">
            <v/>
          </cell>
          <cell r="P158" t="str">
            <v>Emma Partlett</v>
          </cell>
          <cell r="Q158" t="str">
            <v/>
          </cell>
          <cell r="R158" t="str">
            <v>Emma Smith</v>
          </cell>
          <cell r="S158" t="str">
            <v>Steve Concannon</v>
          </cell>
          <cell r="T158" t="str">
            <v>CR (ASR)</v>
          </cell>
          <cell r="U158" t="str">
            <v>COMPLETE</v>
          </cell>
          <cell r="V158" t="b">
            <v>0</v>
          </cell>
          <cell r="W158">
            <v>43181</v>
          </cell>
          <cell r="X158" t="str">
            <v/>
          </cell>
          <cell r="AD158" t="str">
            <v/>
          </cell>
          <cell r="AF158" t="str">
            <v/>
          </cell>
          <cell r="AN158" t="str">
            <v/>
          </cell>
          <cell r="AR158" t="str">
            <v/>
          </cell>
          <cell r="AS158" t="str">
            <v/>
          </cell>
          <cell r="AZ158" t="str">
            <v/>
          </cell>
          <cell r="BB158" t="str">
            <v/>
          </cell>
          <cell r="BC158" t="str">
            <v/>
          </cell>
          <cell r="BE158" t="b">
            <v>0</v>
          </cell>
          <cell r="BH158">
            <v>43154</v>
          </cell>
          <cell r="BI158">
            <v>43154</v>
          </cell>
          <cell r="BM158" t="str">
            <v/>
          </cell>
          <cell r="BO158" t="str">
            <v>22/03/2018 DC I have spoken to Mike Orsler, the report is done but will be run on the 23rd March, he is happy for the change to be closed and will send an email to confirm.
06/03/18 Julie B - Mike O update - we confirm closure after the first report is ru</v>
          </cell>
          <cell r="BQ158" t="str">
            <v/>
          </cell>
          <cell r="BS158" t="str">
            <v/>
          </cell>
          <cell r="BU158" t="str">
            <v/>
          </cell>
          <cell r="BW158" t="str">
            <v/>
          </cell>
          <cell r="BX158" t="str">
            <v/>
          </cell>
          <cell r="BY158" t="str">
            <v/>
          </cell>
          <cell r="BZ158" t="str">
            <v/>
          </cell>
          <cell r="CA158" t="str">
            <v>Data Office</v>
          </cell>
          <cell r="CB158" t="str">
            <v/>
          </cell>
          <cell r="CC158" t="str">
            <v>Project Delivery</v>
          </cell>
          <cell r="CD158" t="str">
            <v>BW</v>
          </cell>
          <cell r="CE158" t="str">
            <v>Other</v>
          </cell>
          <cell r="CF158" t="str">
            <v>0-30 days</v>
          </cell>
          <cell r="CG158" t="b">
            <v>0</v>
          </cell>
          <cell r="CH158" t="str">
            <v/>
          </cell>
          <cell r="CJ158" t="b">
            <v>0</v>
          </cell>
          <cell r="CK158" t="b">
            <v>0</v>
          </cell>
          <cell r="CL158" t="b">
            <v>0</v>
          </cell>
          <cell r="CM158" t="str">
            <v/>
          </cell>
          <cell r="CN158">
            <v>0</v>
          </cell>
          <cell r="CO158" t="str">
            <v/>
          </cell>
          <cell r="CP158" t="str">
            <v/>
          </cell>
          <cell r="CQ158" t="b">
            <v>0</v>
          </cell>
          <cell r="CR158" t="b">
            <v>0</v>
          </cell>
          <cell r="CS158" t="str">
            <v/>
          </cell>
          <cell r="CT158" t="str">
            <v/>
          </cell>
          <cell r="CU158" t="str">
            <v/>
          </cell>
          <cell r="CV158" t="str">
            <v>Additional or 3rd Party Service Request</v>
          </cell>
          <cell r="CW158" t="str">
            <v>One Market Group</v>
          </cell>
          <cell r="CX158" t="b">
            <v>1</v>
          </cell>
          <cell r="CY158" t="b">
            <v>0</v>
          </cell>
          <cell r="CZ158" t="b">
            <v>0</v>
          </cell>
          <cell r="DA158" t="b">
            <v>0</v>
          </cell>
          <cell r="DB158" t="str">
            <v>Service Area 18: Provision of User Reports and Information</v>
          </cell>
          <cell r="DC158" t="str">
            <v>One</v>
          </cell>
          <cell r="DD158" t="str">
            <v>Low</v>
          </cell>
          <cell r="DE158" t="b">
            <v>0</v>
          </cell>
          <cell r="DF158" t="b">
            <v>0</v>
          </cell>
        </row>
        <row r="159">
          <cell r="A159" t="str">
            <v>COR2489</v>
          </cell>
          <cell r="B159" t="str">
            <v>Workaround Arrangements for DN Link Outage Contingency</v>
          </cell>
          <cell r="C159" t="str">
            <v>Z1 - Change completed</v>
          </cell>
          <cell r="D159">
            <v>40931</v>
          </cell>
          <cell r="E159" t="str">
            <v>CO RCVD 28/11/2011,PD PROD 23/01/2012,PD SENT 23/01/2012,PD CLSD 23/01/2012,CO RCVD 28/11/2011,PD CLSD 23/01/2012</v>
          </cell>
          <cell r="F159" t="str">
            <v>NGN is expecting to have a period of time from 1 December 2011, where DN Link will be unavailable to business users. This is required to ensure that business processes are minimally impacted by this DN Link outage</v>
          </cell>
          <cell r="G159" t="b">
            <v>0</v>
          </cell>
          <cell r="H159" t="str">
            <v/>
          </cell>
          <cell r="I159">
            <v>40875</v>
          </cell>
          <cell r="L159" t="b">
            <v>0</v>
          </cell>
          <cell r="M159" t="str">
            <v>NNW</v>
          </cell>
          <cell r="N159" t="str">
            <v>NGN</v>
          </cell>
          <cell r="O159" t="str">
            <v>Joanna Ferguson</v>
          </cell>
          <cell r="P159" t="str">
            <v>Joanna Ferguson</v>
          </cell>
          <cell r="Q159" t="str">
            <v>Workload Meeting 30/11/11</v>
          </cell>
          <cell r="R159" t="str">
            <v/>
          </cell>
          <cell r="S159" t="str">
            <v>Dave Turpin</v>
          </cell>
          <cell r="T159" t="str">
            <v>CO</v>
          </cell>
          <cell r="U159" t="str">
            <v>COMPLETE</v>
          </cell>
          <cell r="V159" t="b">
            <v>1</v>
          </cell>
          <cell r="X159" t="str">
            <v/>
          </cell>
          <cell r="AD159" t="str">
            <v/>
          </cell>
          <cell r="AF159" t="str">
            <v/>
          </cell>
          <cell r="AN159" t="str">
            <v/>
          </cell>
          <cell r="AR159" t="str">
            <v/>
          </cell>
          <cell r="AS159" t="str">
            <v/>
          </cell>
          <cell r="AZ159" t="str">
            <v/>
          </cell>
          <cell r="BB159" t="str">
            <v/>
          </cell>
          <cell r="BC159" t="str">
            <v/>
          </cell>
          <cell r="BE159" t="b">
            <v>0</v>
          </cell>
          <cell r="BF159">
            <v>5</v>
          </cell>
          <cell r="BM159" t="str">
            <v>CLSD</v>
          </cell>
          <cell r="BN159">
            <v>40931</v>
          </cell>
          <cell r="BO159" t="str">
            <v>23/01/12 AK - Email sent to Joanna Fergusson from Dave Turpin stating "Are you OK for me to close down this change order (at zero cost) as the workaround work has been provided and handled by internal resource and the work is now completed." Response  rec</v>
          </cell>
          <cell r="BQ159" t="str">
            <v/>
          </cell>
          <cell r="BS159" t="str">
            <v/>
          </cell>
          <cell r="BU159" t="str">
            <v/>
          </cell>
          <cell r="BW159" t="str">
            <v/>
          </cell>
          <cell r="BX159" t="str">
            <v/>
          </cell>
          <cell r="BY159" t="str">
            <v/>
          </cell>
          <cell r="BZ159" t="str">
            <v/>
          </cell>
          <cell r="CA159" t="str">
            <v/>
          </cell>
          <cell r="CB159" t="str">
            <v/>
          </cell>
          <cell r="CC159" t="str">
            <v/>
          </cell>
          <cell r="CD159" t="str">
            <v/>
          </cell>
          <cell r="CE159" t="str">
            <v/>
          </cell>
          <cell r="CF159" t="str">
            <v/>
          </cell>
          <cell r="CG159" t="b">
            <v>0</v>
          </cell>
          <cell r="CH159" t="str">
            <v/>
          </cell>
          <cell r="CJ159" t="b">
            <v>0</v>
          </cell>
          <cell r="CK159" t="b">
            <v>0</v>
          </cell>
          <cell r="CL159" t="b">
            <v>0</v>
          </cell>
          <cell r="CM159" t="str">
            <v/>
          </cell>
          <cell r="CO159" t="str">
            <v/>
          </cell>
          <cell r="CP159" t="str">
            <v/>
          </cell>
          <cell r="CQ159" t="b">
            <v>0</v>
          </cell>
          <cell r="CR159" t="b">
            <v>0</v>
          </cell>
          <cell r="CS159" t="str">
            <v/>
          </cell>
          <cell r="CT159" t="str">
            <v/>
          </cell>
          <cell r="CU159" t="str">
            <v/>
          </cell>
          <cell r="CV159" t="str">
            <v/>
          </cell>
          <cell r="CW159" t="str">
            <v/>
          </cell>
          <cell r="CX159" t="b">
            <v>0</v>
          </cell>
          <cell r="CY159" t="b">
            <v>0</v>
          </cell>
          <cell r="CZ159" t="b">
            <v>0</v>
          </cell>
          <cell r="DA159" t="b">
            <v>0</v>
          </cell>
          <cell r="DB159" t="str">
            <v/>
          </cell>
          <cell r="DC159" t="str">
            <v/>
          </cell>
          <cell r="DD159" t="str">
            <v/>
          </cell>
          <cell r="DE159" t="b">
            <v>0</v>
          </cell>
          <cell r="DF159" t="b">
            <v>0</v>
          </cell>
        </row>
        <row r="160">
          <cell r="A160" t="str">
            <v>COR2975</v>
          </cell>
          <cell r="B160" t="str">
            <v>Impact Assessment on Xoserve Systems &amp; Process Resulting from Change of Gas Day</v>
          </cell>
          <cell r="C160" t="str">
            <v>Z1 - Change completed</v>
          </cell>
          <cell r="D160">
            <v>41684</v>
          </cell>
          <cell r="E160" t="str">
            <v>CO RCVD 21/03/2013
EQ-PROD 04/04/2013
EQ-SENT 28/05/2013
BE RCVD 26/06/2013
BE PROD 26/06/2013
BE PROD 03/07/2013
BE SENT 06/11/2013
PD-PROD 25/11/2013
PD-SENT 30/12/2013
PD-SENT 23/01/2014
PD-CLSD 14/02/2014</v>
          </cell>
          <cell r="F160" t="str">
            <v>This Change Order is being raised to request an initial evaluation of the impact of changing the implementation of gas day within the Gemini system from 6am-6am to 5am-5am in line with emerging European Code obligations.
Whilst  implementation of this cha</v>
          </cell>
          <cell r="G160" t="b">
            <v>0</v>
          </cell>
          <cell r="H160" t="str">
            <v/>
          </cell>
          <cell r="I160">
            <v>41354</v>
          </cell>
          <cell r="J160">
            <v>41372</v>
          </cell>
          <cell r="L160" t="b">
            <v>0</v>
          </cell>
          <cell r="M160" t="str">
            <v>ALL</v>
          </cell>
          <cell r="N160" t="str">
            <v/>
          </cell>
          <cell r="O160" t="str">
            <v>Alan Raper</v>
          </cell>
          <cell r="P160" t="str">
            <v>Alan Raper</v>
          </cell>
          <cell r="Q160" t="str">
            <v>Workload Meeting 13/03/13 (please refer to comments)</v>
          </cell>
          <cell r="R160" t="str">
            <v>Mark Cockayne</v>
          </cell>
          <cell r="S160" t="str">
            <v>Andy Earnshaw</v>
          </cell>
          <cell r="T160" t="str">
            <v>CO</v>
          </cell>
          <cell r="U160" t="str">
            <v>COMPLETE</v>
          </cell>
          <cell r="V160" t="b">
            <v>1</v>
          </cell>
          <cell r="X160" t="str">
            <v>Jessica Harris</v>
          </cell>
          <cell r="Y160">
            <v>41368</v>
          </cell>
          <cell r="Z160">
            <v>41431</v>
          </cell>
          <cell r="AB160">
            <v>41422</v>
          </cell>
          <cell r="AD160" t="str">
            <v/>
          </cell>
          <cell r="AE160">
            <v>41514</v>
          </cell>
          <cell r="AF160" t="str">
            <v>SENT</v>
          </cell>
          <cell r="AG160">
            <v>41422</v>
          </cell>
          <cell r="AH160">
            <v>41451</v>
          </cell>
          <cell r="AI160">
            <v>41464</v>
          </cell>
          <cell r="AJ160">
            <v>41458</v>
          </cell>
          <cell r="AN160" t="str">
            <v/>
          </cell>
          <cell r="AR160" t="str">
            <v/>
          </cell>
          <cell r="AS160" t="str">
            <v>SENT</v>
          </cell>
          <cell r="AT160">
            <v>41584</v>
          </cell>
          <cell r="AZ160" t="str">
            <v/>
          </cell>
          <cell r="BB160" t="str">
            <v/>
          </cell>
          <cell r="BC160" t="str">
            <v/>
          </cell>
          <cell r="BE160" t="b">
            <v>0</v>
          </cell>
          <cell r="BF160">
            <v>4</v>
          </cell>
          <cell r="BK160">
            <v>41662</v>
          </cell>
          <cell r="BL160">
            <v>41690</v>
          </cell>
          <cell r="BM160" t="str">
            <v>CLSD</v>
          </cell>
          <cell r="BN160">
            <v>41684</v>
          </cell>
          <cell r="BO160" t="str">
            <v>23/01/2014 AT - Issued a revised CCN to All Networks.
06/11/13 KB - Following communication &amp; agreement between Jessica/Dave T and Alan, the BER due date of 25/10 was removed. A HLE was issued in place of a BER on 06/11.  
28/10/2013 AT - BER due date of</v>
          </cell>
          <cell r="BQ160" t="str">
            <v/>
          </cell>
          <cell r="BS160" t="str">
            <v/>
          </cell>
          <cell r="BU160" t="str">
            <v/>
          </cell>
          <cell r="BW160" t="str">
            <v/>
          </cell>
          <cell r="BX160" t="str">
            <v/>
          </cell>
          <cell r="BY160" t="str">
            <v/>
          </cell>
          <cell r="BZ160" t="str">
            <v/>
          </cell>
          <cell r="CA160" t="str">
            <v/>
          </cell>
          <cell r="CB160" t="str">
            <v/>
          </cell>
          <cell r="CC160" t="str">
            <v/>
          </cell>
          <cell r="CD160" t="str">
            <v/>
          </cell>
          <cell r="CE160" t="str">
            <v/>
          </cell>
          <cell r="CF160" t="str">
            <v/>
          </cell>
          <cell r="CG160" t="b">
            <v>0</v>
          </cell>
          <cell r="CH160" t="str">
            <v/>
          </cell>
          <cell r="CJ160" t="b">
            <v>0</v>
          </cell>
          <cell r="CK160" t="b">
            <v>0</v>
          </cell>
          <cell r="CL160" t="b">
            <v>0</v>
          </cell>
          <cell r="CM160" t="str">
            <v/>
          </cell>
          <cell r="CO160" t="str">
            <v/>
          </cell>
          <cell r="CP160" t="str">
            <v/>
          </cell>
          <cell r="CQ160" t="b">
            <v>0</v>
          </cell>
          <cell r="CR160" t="b">
            <v>0</v>
          </cell>
          <cell r="CS160" t="str">
            <v/>
          </cell>
          <cell r="CT160" t="str">
            <v/>
          </cell>
          <cell r="CU160" t="str">
            <v/>
          </cell>
          <cell r="CV160" t="str">
            <v/>
          </cell>
          <cell r="CW160" t="str">
            <v/>
          </cell>
          <cell r="CX160" t="b">
            <v>0</v>
          </cell>
          <cell r="CY160" t="b">
            <v>0</v>
          </cell>
          <cell r="CZ160" t="b">
            <v>0</v>
          </cell>
          <cell r="DA160" t="b">
            <v>0</v>
          </cell>
          <cell r="DB160" t="str">
            <v/>
          </cell>
          <cell r="DC160" t="str">
            <v/>
          </cell>
          <cell r="DD160" t="str">
            <v/>
          </cell>
          <cell r="DE160" t="b">
            <v>0</v>
          </cell>
          <cell r="DF160" t="b">
            <v>0</v>
          </cell>
        </row>
        <row r="161">
          <cell r="A161" t="str">
            <v>COR2659</v>
          </cell>
          <cell r="B161" t="str">
            <v>SGN Additional DDS Data Refresh 2012</v>
          </cell>
          <cell r="C161" t="str">
            <v>Z2 - Change cancelled</v>
          </cell>
          <cell r="D161">
            <v>41086</v>
          </cell>
          <cell r="E161" t="str">
            <v>CO RCVD 30/05/2012,EQ PROD 15/06/2012,EQ CLSD 26/06/2012</v>
          </cell>
          <cell r="F161" t="str">
            <v>SGN require an additional DDS DATA refresh extract for both the Scotland and Southern Gas Networks’ meter points.
The extract should contain the same data fields issued on the annual DDS re-fresh extract, however should only relate to the mprns detailed o</v>
          </cell>
          <cell r="G161" t="b">
            <v>0</v>
          </cell>
          <cell r="H161" t="str">
            <v/>
          </cell>
          <cell r="I161">
            <v>41059</v>
          </cell>
          <cell r="J161">
            <v>41075</v>
          </cell>
          <cell r="L161" t="b">
            <v>0</v>
          </cell>
          <cell r="M161" t="str">
            <v>NNW</v>
          </cell>
          <cell r="N161" t="str">
            <v>SGN</v>
          </cell>
          <cell r="O161" t="str">
            <v>Joel Martin</v>
          </cell>
          <cell r="P161" t="str">
            <v>Joel Martin</v>
          </cell>
          <cell r="Q161" t="str">
            <v>Discussed at Workload Meeting on 06/06/12 - formally approved but not assigned to a PM</v>
          </cell>
          <cell r="R161" t="str">
            <v/>
          </cell>
          <cell r="S161" t="str">
            <v>Lorraine Cave</v>
          </cell>
          <cell r="T161" t="str">
            <v>CO</v>
          </cell>
          <cell r="U161" t="str">
            <v>CLOSED</v>
          </cell>
          <cell r="V161" t="b">
            <v>1</v>
          </cell>
          <cell r="X161" t="str">
            <v/>
          </cell>
          <cell r="Y161">
            <v>41075</v>
          </cell>
          <cell r="Z161">
            <v>41089</v>
          </cell>
          <cell r="AD161" t="str">
            <v/>
          </cell>
          <cell r="AF161" t="str">
            <v>CLSD</v>
          </cell>
          <cell r="AG161">
            <v>41086</v>
          </cell>
          <cell r="AN161" t="str">
            <v/>
          </cell>
          <cell r="AR161" t="str">
            <v/>
          </cell>
          <cell r="AS161" t="str">
            <v/>
          </cell>
          <cell r="AZ161" t="str">
            <v/>
          </cell>
          <cell r="BB161" t="str">
            <v/>
          </cell>
          <cell r="BC161" t="str">
            <v/>
          </cell>
          <cell r="BE161" t="b">
            <v>0</v>
          </cell>
          <cell r="BF161">
            <v>5</v>
          </cell>
          <cell r="BM161" t="str">
            <v/>
          </cell>
          <cell r="BO161" t="str">
            <v>26/06/12 KB - Note received from Joel authorising closure of this CO based on the information provided by Matt Smith on 21/06/12. Set to EQ-CLSD.
15/06/12 KB - EQIR sent to ensure target met. Spoke to Matt Smith who confirmed that report should be availa</v>
          </cell>
          <cell r="BQ161" t="str">
            <v/>
          </cell>
          <cell r="BS161" t="str">
            <v/>
          </cell>
          <cell r="BU161" t="str">
            <v/>
          </cell>
          <cell r="BW161" t="str">
            <v/>
          </cell>
          <cell r="BX161" t="str">
            <v/>
          </cell>
          <cell r="BY161" t="str">
            <v/>
          </cell>
          <cell r="BZ161" t="str">
            <v/>
          </cell>
          <cell r="CA161" t="str">
            <v/>
          </cell>
          <cell r="CB161" t="str">
            <v/>
          </cell>
          <cell r="CC161" t="str">
            <v/>
          </cell>
          <cell r="CD161" t="str">
            <v/>
          </cell>
          <cell r="CE161" t="str">
            <v/>
          </cell>
          <cell r="CF161" t="str">
            <v/>
          </cell>
          <cell r="CG161" t="b">
            <v>0</v>
          </cell>
          <cell r="CH161" t="str">
            <v/>
          </cell>
          <cell r="CJ161" t="b">
            <v>0</v>
          </cell>
          <cell r="CK161" t="b">
            <v>0</v>
          </cell>
          <cell r="CL161" t="b">
            <v>0</v>
          </cell>
          <cell r="CM161" t="str">
            <v/>
          </cell>
          <cell r="CO161" t="str">
            <v/>
          </cell>
          <cell r="CP161" t="str">
            <v/>
          </cell>
          <cell r="CQ161" t="b">
            <v>0</v>
          </cell>
          <cell r="CR161" t="b">
            <v>0</v>
          </cell>
          <cell r="CS161" t="str">
            <v/>
          </cell>
          <cell r="CT161" t="str">
            <v/>
          </cell>
          <cell r="CU161" t="str">
            <v/>
          </cell>
          <cell r="CV161" t="str">
            <v/>
          </cell>
          <cell r="CW161" t="str">
            <v/>
          </cell>
          <cell r="CX161" t="b">
            <v>0</v>
          </cell>
          <cell r="CY161" t="b">
            <v>0</v>
          </cell>
          <cell r="CZ161" t="b">
            <v>0</v>
          </cell>
          <cell r="DA161" t="b">
            <v>0</v>
          </cell>
          <cell r="DB161" t="str">
            <v/>
          </cell>
          <cell r="DC161" t="str">
            <v/>
          </cell>
          <cell r="DD161" t="str">
            <v/>
          </cell>
          <cell r="DE161" t="b">
            <v>0</v>
          </cell>
          <cell r="DF161" t="b">
            <v>0</v>
          </cell>
        </row>
        <row r="162">
          <cell r="A162" t="str">
            <v>COR0970a</v>
          </cell>
          <cell r="B162" t="str">
            <v>Revised DN Interruption Requirements</v>
          </cell>
          <cell r="C162" t="str">
            <v>Z2 - Change cancelled</v>
          </cell>
          <cell r="D162">
            <v>40787</v>
          </cell>
          <cell r="E162" t="str">
            <v>CO RCVD 20/05/2011,BE SENT 02/08/2011,CA RCVD 17/08/2011,SN PNDG 17/08/2011,SN PROD 17/08/2011,SN SENT 01/09/2011,SN CLSD 01/09/2011,CO RCVD 20/05/2011,SN CLSD 01/09/2011</v>
          </cell>
          <cell r="F162" t="str">
            <v>This line has been created in the Tracking Sheet to manage the submission of the revised BER in relation to this change. Once this line has reached PD-PROD status, this line will close down &amp; tracking will revert back to the original line.</v>
          </cell>
          <cell r="G162" t="b">
            <v>1</v>
          </cell>
          <cell r="H162" t="str">
            <v>COR970</v>
          </cell>
          <cell r="I162">
            <v>40683</v>
          </cell>
          <cell r="L162" t="b">
            <v>0</v>
          </cell>
          <cell r="M162" t="str">
            <v>ADN</v>
          </cell>
          <cell r="N162" t="str">
            <v/>
          </cell>
          <cell r="O162" t="str">
            <v>Alan Raper</v>
          </cell>
          <cell r="P162" t="str">
            <v>Alan Raper</v>
          </cell>
          <cell r="Q162" t="str">
            <v>Workload Meeting 09/03/11</v>
          </cell>
          <cell r="R162" t="str">
            <v>Alison Jennings</v>
          </cell>
          <cell r="S162" t="str">
            <v>Dave Turpin</v>
          </cell>
          <cell r="T162" t="str">
            <v>CO</v>
          </cell>
          <cell r="U162" t="str">
            <v>CLOSED</v>
          </cell>
          <cell r="V162" t="b">
            <v>1</v>
          </cell>
          <cell r="X162" t="str">
            <v>Julie Smart</v>
          </cell>
          <cell r="AD162" t="str">
            <v/>
          </cell>
          <cell r="AF162" t="str">
            <v/>
          </cell>
          <cell r="AN162" t="str">
            <v>Manually approved by all parties on 02/08/11</v>
          </cell>
          <cell r="AO162">
            <v>40760</v>
          </cell>
          <cell r="AP162">
            <v>332027</v>
          </cell>
          <cell r="AR162" t="str">
            <v/>
          </cell>
          <cell r="AS162" t="str">
            <v>SENT</v>
          </cell>
          <cell r="AT162">
            <v>40757</v>
          </cell>
          <cell r="AU162">
            <v>40772</v>
          </cell>
          <cell r="AV162">
            <v>40787</v>
          </cell>
          <cell r="AW162">
            <v>40787</v>
          </cell>
          <cell r="AX162">
            <v>40787</v>
          </cell>
          <cell r="AY162">
            <v>40787</v>
          </cell>
          <cell r="AZ162" t="str">
            <v>Dave Turpin</v>
          </cell>
          <cell r="BA162">
            <v>40787</v>
          </cell>
          <cell r="BB162" t="str">
            <v/>
          </cell>
          <cell r="BC162" t="str">
            <v>CLSD</v>
          </cell>
          <cell r="BD162">
            <v>40787</v>
          </cell>
          <cell r="BE162" t="b">
            <v>0</v>
          </cell>
          <cell r="BF162">
            <v>3</v>
          </cell>
          <cell r="BG162">
            <v>40637</v>
          </cell>
          <cell r="BM162" t="str">
            <v/>
          </cell>
          <cell r="BO162" t="str">
            <v>08/09/11 AK - Discussed at Workload Meeting on 07/09/11. Dave Turpin wrote to the DN's advising that, following the approval (CA) of the revised costs for DNI, there is no specific change of scope that would require a further Scope Notification to be sent</v>
          </cell>
          <cell r="BQ162" t="str">
            <v/>
          </cell>
          <cell r="BS162" t="str">
            <v/>
          </cell>
          <cell r="BU162" t="str">
            <v/>
          </cell>
          <cell r="BW162" t="str">
            <v/>
          </cell>
          <cell r="BX162" t="str">
            <v/>
          </cell>
          <cell r="BY162" t="str">
            <v/>
          </cell>
          <cell r="BZ162" t="str">
            <v/>
          </cell>
          <cell r="CA162" t="str">
            <v/>
          </cell>
          <cell r="CB162" t="str">
            <v/>
          </cell>
          <cell r="CC162" t="str">
            <v/>
          </cell>
          <cell r="CD162" t="str">
            <v/>
          </cell>
          <cell r="CE162" t="str">
            <v/>
          </cell>
          <cell r="CF162" t="str">
            <v/>
          </cell>
          <cell r="CG162" t="b">
            <v>0</v>
          </cell>
          <cell r="CH162" t="str">
            <v/>
          </cell>
          <cell r="CJ162" t="b">
            <v>0</v>
          </cell>
          <cell r="CK162" t="b">
            <v>0</v>
          </cell>
          <cell r="CL162" t="b">
            <v>0</v>
          </cell>
          <cell r="CM162" t="str">
            <v/>
          </cell>
          <cell r="CO162" t="str">
            <v/>
          </cell>
          <cell r="CP162" t="str">
            <v/>
          </cell>
          <cell r="CQ162" t="b">
            <v>0</v>
          </cell>
          <cell r="CR162" t="b">
            <v>0</v>
          </cell>
          <cell r="CS162" t="str">
            <v/>
          </cell>
          <cell r="CT162" t="str">
            <v/>
          </cell>
          <cell r="CU162" t="str">
            <v/>
          </cell>
          <cell r="CV162" t="str">
            <v/>
          </cell>
          <cell r="CW162" t="str">
            <v/>
          </cell>
          <cell r="CX162" t="b">
            <v>0</v>
          </cell>
          <cell r="CY162" t="b">
            <v>0</v>
          </cell>
          <cell r="CZ162" t="b">
            <v>0</v>
          </cell>
          <cell r="DA162" t="b">
            <v>0</v>
          </cell>
          <cell r="DB162" t="str">
            <v/>
          </cell>
          <cell r="DC162" t="str">
            <v/>
          </cell>
          <cell r="DD162" t="str">
            <v/>
          </cell>
          <cell r="DE162" t="b">
            <v>0</v>
          </cell>
          <cell r="DF162" t="b">
            <v>0</v>
          </cell>
        </row>
        <row r="163">
          <cell r="A163" t="str">
            <v>4614</v>
          </cell>
          <cell r="B163" t="str">
            <v>Feasibility of receipt and processing of forecast weather data at 8am on D-1 for use in first run of NDM Nominations</v>
          </cell>
          <cell r="C163" t="str">
            <v>F1 - CCR/Closedown document in progress</v>
          </cell>
          <cell r="D163">
            <v>43196</v>
          </cell>
          <cell r="E163" t="str">
            <v>1. Awaiting ICAF Assignment
2.2. Awaiting ME/BICC HLE Quote
20/04/18-11. Change In Delivery
F1 - CCR/Closedown document in progress</v>
          </cell>
          <cell r="F163" t="str">
            <v>WHAT: Shippers, specifically at Demand Estimation Sub-Committee, have queried why the first run of NDM Gas Nominations at 11:00 on D-1 (notification to Shippers by 12:00) is always based on inaccurate weather data, and therefore produces imprecise estimat</v>
          </cell>
          <cell r="G163" t="b">
            <v>0</v>
          </cell>
          <cell r="H163" t="str">
            <v/>
          </cell>
          <cell r="I163">
            <v>43153</v>
          </cell>
          <cell r="K163">
            <v>43273</v>
          </cell>
          <cell r="L163" t="b">
            <v>0</v>
          </cell>
          <cell r="M163" t="str">
            <v/>
          </cell>
          <cell r="N163" t="str">
            <v/>
          </cell>
          <cell r="O163" t="str">
            <v/>
          </cell>
          <cell r="P163" t="str">
            <v>Fiona Cottam</v>
          </cell>
          <cell r="Q163" t="str">
            <v/>
          </cell>
          <cell r="R163" t="str">
            <v>Fiona Cottam</v>
          </cell>
          <cell r="S163" t="str">
            <v>Donna Johnson</v>
          </cell>
          <cell r="T163" t="str">
            <v>CR (Internal)</v>
          </cell>
          <cell r="U163" t="str">
            <v>LIVE</v>
          </cell>
          <cell r="V163" t="b">
            <v>0</v>
          </cell>
          <cell r="X163" t="str">
            <v/>
          </cell>
          <cell r="AD163" t="str">
            <v/>
          </cell>
          <cell r="AF163" t="str">
            <v/>
          </cell>
          <cell r="AN163" t="str">
            <v/>
          </cell>
          <cell r="AR163" t="str">
            <v/>
          </cell>
          <cell r="AS163" t="str">
            <v/>
          </cell>
          <cell r="AZ163" t="str">
            <v/>
          </cell>
          <cell r="BB163" t="str">
            <v/>
          </cell>
          <cell r="BC163" t="str">
            <v/>
          </cell>
          <cell r="BE163" t="b">
            <v>0</v>
          </cell>
          <cell r="BH163">
            <v>43284</v>
          </cell>
          <cell r="BI163">
            <v>43284</v>
          </cell>
          <cell r="BM163" t="str">
            <v/>
          </cell>
          <cell r="BO163" t="str">
            <v>23/07/2018 DC I have emailed Fiona asking for her to confirm the change can be closed.
20/07/2018 HS - still waiting for closure email from Fiona Cottam. Deborah Coyle to chase.
13/07/2018 RJ - Closure email still waiting from FC. Actual implementation wa</v>
          </cell>
          <cell r="BQ163" t="str">
            <v/>
          </cell>
          <cell r="BS163" t="str">
            <v/>
          </cell>
          <cell r="BU163" t="str">
            <v/>
          </cell>
          <cell r="BW163" t="str">
            <v/>
          </cell>
          <cell r="BX163" t="str">
            <v/>
          </cell>
          <cell r="BY163" t="str">
            <v>50</v>
          </cell>
          <cell r="BZ163" t="str">
            <v/>
          </cell>
          <cell r="CA163" t="str">
            <v>Other</v>
          </cell>
          <cell r="CB163" t="str">
            <v>XO3664</v>
          </cell>
          <cell r="CC163" t="str">
            <v>Minor Enhancements Team</v>
          </cell>
          <cell r="CD163" t="str">
            <v>ISU</v>
          </cell>
          <cell r="CE163" t="str">
            <v>Other</v>
          </cell>
          <cell r="CF163" t="str">
            <v>0-30 days</v>
          </cell>
          <cell r="CG163" t="b">
            <v>0</v>
          </cell>
          <cell r="CH163" t="str">
            <v/>
          </cell>
          <cell r="CJ163" t="b">
            <v>0</v>
          </cell>
          <cell r="CK163" t="b">
            <v>0</v>
          </cell>
          <cell r="CL163" t="b">
            <v>0</v>
          </cell>
          <cell r="CM163" t="str">
            <v/>
          </cell>
          <cell r="CN163">
            <v>0</v>
          </cell>
          <cell r="CO163" t="str">
            <v/>
          </cell>
          <cell r="CP163" t="str">
            <v/>
          </cell>
          <cell r="CQ163" t="b">
            <v>0</v>
          </cell>
          <cell r="CR163" t="b">
            <v>0</v>
          </cell>
          <cell r="CS163" t="str">
            <v/>
          </cell>
          <cell r="CT163" t="str">
            <v/>
          </cell>
          <cell r="CU163" t="str">
            <v/>
          </cell>
          <cell r="CV163" t="str">
            <v>Xoserve Internal CR (business improvement initiative)</v>
          </cell>
          <cell r="CW163" t="str">
            <v>All UK Gas Market Participants</v>
          </cell>
          <cell r="CX163" t="b">
            <v>1</v>
          </cell>
          <cell r="CY163" t="b">
            <v>0</v>
          </cell>
          <cell r="CZ163" t="b">
            <v>0</v>
          </cell>
          <cell r="DA163" t="b">
            <v>0</v>
          </cell>
          <cell r="DB163" t="str">
            <v>Service Area 23: Internal</v>
          </cell>
          <cell r="DC163" t="str">
            <v>One</v>
          </cell>
          <cell r="DD163" t="str">
            <v>Medium</v>
          </cell>
          <cell r="DE163" t="b">
            <v>0</v>
          </cell>
          <cell r="DF163" t="b">
            <v>0</v>
          </cell>
        </row>
        <row r="164">
          <cell r="A164" t="str">
            <v>4615</v>
          </cell>
          <cell r="B164" t="str">
            <v>Measurement of history for all NTS Entry and Exit points</v>
          </cell>
          <cell r="C164" t="str">
            <v>Z1 - Change completed</v>
          </cell>
          <cell r="D164">
            <v>43276</v>
          </cell>
          <cell r="E164" t="str">
            <v>1. Awaiting ICAF Assignment
2.1. Start-Up Approach In Progress
11. Change In Delivery
F1 - CCR/Closedown document in progress
Z1 - Change completed</v>
          </cell>
          <cell r="F164" t="str">
            <v xml:space="preserve">Can the data be provided using GCS the GCS naming conventions for the NTS Entry and Exit Points (including the DN transfer and bio methane data)?
Data to be provided in excel
Date Range TBC 
Measurement for each NTS Entry and Exit Point
All data required </v>
          </cell>
          <cell r="G164" t="b">
            <v>0</v>
          </cell>
          <cell r="H164" t="str">
            <v/>
          </cell>
          <cell r="I164">
            <v>43153</v>
          </cell>
          <cell r="K164">
            <v>43281</v>
          </cell>
          <cell r="L164" t="b">
            <v>0</v>
          </cell>
          <cell r="M164" t="str">
            <v/>
          </cell>
          <cell r="N164" t="str">
            <v/>
          </cell>
          <cell r="O164" t="str">
            <v/>
          </cell>
          <cell r="P164" t="str">
            <v>Greg Causon</v>
          </cell>
          <cell r="Q164" t="str">
            <v/>
          </cell>
          <cell r="R164" t="str">
            <v>Emma Smith</v>
          </cell>
          <cell r="S164" t="str">
            <v>Jo Duncan</v>
          </cell>
          <cell r="T164" t="str">
            <v>CR (ASR)</v>
          </cell>
          <cell r="U164" t="str">
            <v>COMPLETE</v>
          </cell>
          <cell r="V164" t="b">
            <v>0</v>
          </cell>
          <cell r="W164">
            <v>43276</v>
          </cell>
          <cell r="X164" t="str">
            <v/>
          </cell>
          <cell r="AD164" t="str">
            <v/>
          </cell>
          <cell r="AF164" t="str">
            <v/>
          </cell>
          <cell r="AN164" t="str">
            <v/>
          </cell>
          <cell r="AR164" t="str">
            <v/>
          </cell>
          <cell r="AS164" t="str">
            <v/>
          </cell>
          <cell r="AZ164" t="str">
            <v/>
          </cell>
          <cell r="BB164" t="str">
            <v/>
          </cell>
          <cell r="BC164" t="str">
            <v/>
          </cell>
          <cell r="BE164" t="b">
            <v>0</v>
          </cell>
          <cell r="BH164">
            <v>43280</v>
          </cell>
          <cell r="BI164">
            <v>43262</v>
          </cell>
          <cell r="BM164" t="str">
            <v/>
          </cell>
          <cell r="BO164" t="str">
            <v>25/06/2018 DC Confirmation received from Greg Causon to advise that the change has been validated and the change can be closed.
15/06/2018 RJ - Delivered to customer on 11th June; Greg to acquire confirmation from customer.
08/06/2018 DC This change has b</v>
          </cell>
          <cell r="BQ164" t="str">
            <v/>
          </cell>
          <cell r="BS164" t="str">
            <v/>
          </cell>
          <cell r="BU164" t="str">
            <v/>
          </cell>
          <cell r="BW164" t="str">
            <v/>
          </cell>
          <cell r="BX164" t="str">
            <v/>
          </cell>
          <cell r="BY164" t="str">
            <v>0</v>
          </cell>
          <cell r="BZ164" t="str">
            <v/>
          </cell>
          <cell r="CA164" t="str">
            <v>Data Office</v>
          </cell>
          <cell r="CB164" t="str">
            <v/>
          </cell>
          <cell r="CC164" t="str">
            <v>Xoserve Resource</v>
          </cell>
          <cell r="CD164" t="str">
            <v>BW</v>
          </cell>
          <cell r="CE164" t="str">
            <v/>
          </cell>
          <cell r="CF164" t="str">
            <v>0-30 days</v>
          </cell>
          <cell r="CG164" t="b">
            <v>0</v>
          </cell>
          <cell r="CH164" t="str">
            <v/>
          </cell>
          <cell r="CJ164" t="b">
            <v>0</v>
          </cell>
          <cell r="CK164" t="b">
            <v>0</v>
          </cell>
          <cell r="CL164" t="b">
            <v>0</v>
          </cell>
          <cell r="CM164" t="str">
            <v/>
          </cell>
          <cell r="CN164">
            <v>0</v>
          </cell>
          <cell r="CO164" t="str">
            <v/>
          </cell>
          <cell r="CP164" t="str">
            <v/>
          </cell>
          <cell r="CQ164" t="b">
            <v>0</v>
          </cell>
          <cell r="CR164" t="b">
            <v>0</v>
          </cell>
          <cell r="CS164" t="str">
            <v/>
          </cell>
          <cell r="CT164" t="str">
            <v/>
          </cell>
          <cell r="CU164" t="str">
            <v/>
          </cell>
          <cell r="CV164" t="str">
            <v>Additional or 3rd Party Service Request</v>
          </cell>
          <cell r="CW164" t="str">
            <v>One Market Group</v>
          </cell>
          <cell r="CX164" t="b">
            <v>0</v>
          </cell>
          <cell r="CY164" t="b">
            <v>1</v>
          </cell>
          <cell r="CZ164" t="b">
            <v>0</v>
          </cell>
          <cell r="DA164" t="b">
            <v>0</v>
          </cell>
          <cell r="DB164" t="str">
            <v>Service Area 24: Additional Service Request or Third Party Request</v>
          </cell>
          <cell r="DC164" t="str">
            <v>One</v>
          </cell>
          <cell r="DD164" t="str">
            <v>Medium</v>
          </cell>
          <cell r="DE164" t="b">
            <v>0</v>
          </cell>
          <cell r="DF164" t="b">
            <v>0</v>
          </cell>
        </row>
        <row r="165">
          <cell r="A165" t="str">
            <v>COR0984</v>
          </cell>
          <cell r="B165" t="str">
            <v>Gemini Re-Platforming (formally Gemini Refresh)</v>
          </cell>
          <cell r="C165" t="str">
            <v>Z1 - Change completed</v>
          </cell>
          <cell r="D165">
            <v>42009</v>
          </cell>
          <cell r="E165" t="str">
            <v xml:space="preserve">CO RCVD 03/02/2009
EQ PNDG 11/03/2009
EQ PROD 03/02/2009
EQ SENT 03/02/2009
BE RCVD 03/02/2009
BE PNDG 03/02/2009
BE PROD 03/02/2009
BE SENT 16/07/2010
CA RCVD 09/09/2011
SN PNDG 09/09/2011
SN PROD 09/09/2011
SN SENT 23/09/2011
PD PROD 23/09/2011
EQ SENT </v>
          </cell>
          <cell r="F165" t="str">
            <v>The objective is to deliver a strategic route map proposal that details the steps that need to be taken to manage the transformation of the Gemini System according to Xoserve's aspirations, business drivers &amp; attitude towards risk.</v>
          </cell>
          <cell r="G165" t="b">
            <v>0</v>
          </cell>
          <cell r="H165" t="str">
            <v/>
          </cell>
          <cell r="I165">
            <v>39847</v>
          </cell>
          <cell r="J165">
            <v>39897</v>
          </cell>
          <cell r="L165" t="b">
            <v>0</v>
          </cell>
          <cell r="M165" t="str">
            <v>TNO</v>
          </cell>
          <cell r="N165" t="str">
            <v/>
          </cell>
          <cell r="O165" t="str">
            <v>Sean McGoldrick</v>
          </cell>
          <cell r="P165" t="str">
            <v>Andy Earnshaw</v>
          </cell>
          <cell r="Q165" t="str">
            <v>Workload Meeting 11/03/09</v>
          </cell>
          <cell r="R165" t="str">
            <v>Tricia Moody / Nigel Humphrey (NGT)</v>
          </cell>
          <cell r="S165" t="str">
            <v>Dene Williams</v>
          </cell>
          <cell r="T165" t="str">
            <v>CR (internal)</v>
          </cell>
          <cell r="U165" t="str">
            <v>COMPLETE</v>
          </cell>
          <cell r="V165" t="b">
            <v>1</v>
          </cell>
          <cell r="W165">
            <v>42009</v>
          </cell>
          <cell r="X165" t="str">
            <v>Alison Kane</v>
          </cell>
          <cell r="Y165">
            <v>39847</v>
          </cell>
          <cell r="Z165">
            <v>39847</v>
          </cell>
          <cell r="AA165">
            <v>39847</v>
          </cell>
          <cell r="AB165">
            <v>39847</v>
          </cell>
          <cell r="AD165" t="str">
            <v/>
          </cell>
          <cell r="AF165" t="str">
            <v>SENT</v>
          </cell>
          <cell r="AG165">
            <v>39847</v>
          </cell>
          <cell r="AH165">
            <v>40044</v>
          </cell>
          <cell r="AI165">
            <v>40059</v>
          </cell>
          <cell r="AJ165">
            <v>40059</v>
          </cell>
          <cell r="AK165">
            <v>40378</v>
          </cell>
          <cell r="AL165">
            <v>40378</v>
          </cell>
          <cell r="AM165">
            <v>40375</v>
          </cell>
          <cell r="AN165" t="str">
            <v>XM2 Review Meeting 13/07/10</v>
          </cell>
          <cell r="AO165">
            <v>40404</v>
          </cell>
          <cell r="AP165">
            <v>12294076</v>
          </cell>
          <cell r="AR165" t="str">
            <v/>
          </cell>
          <cell r="AS165" t="str">
            <v>SENT</v>
          </cell>
          <cell r="AT165">
            <v>40375</v>
          </cell>
          <cell r="AU165">
            <v>40795</v>
          </cell>
          <cell r="AV165">
            <v>40809</v>
          </cell>
          <cell r="AW165">
            <v>40809</v>
          </cell>
          <cell r="AX165">
            <v>40809</v>
          </cell>
          <cell r="AY165">
            <v>40809</v>
          </cell>
          <cell r="AZ165" t="str">
            <v>Lee Foster</v>
          </cell>
          <cell r="BA165">
            <v>40809</v>
          </cell>
          <cell r="BB165" t="str">
            <v>2 years</v>
          </cell>
          <cell r="BC165" t="str">
            <v>SENT</v>
          </cell>
          <cell r="BD165">
            <v>40809</v>
          </cell>
          <cell r="BE165" t="b">
            <v>0</v>
          </cell>
          <cell r="BF165">
            <v>5</v>
          </cell>
          <cell r="BG165">
            <v>40817</v>
          </cell>
          <cell r="BH165">
            <v>41413</v>
          </cell>
          <cell r="BI165">
            <v>41434</v>
          </cell>
          <cell r="BJ165">
            <v>41971</v>
          </cell>
          <cell r="BK165">
            <v>41992</v>
          </cell>
          <cell r="BM165" t="str">
            <v>CLSD</v>
          </cell>
          <cell r="BN165">
            <v>42009</v>
          </cell>
          <cell r="BO165" t="str">
            <v>30/09/14 KB - CCN due date moved from 30/09/14 to 31/10/14 per Lync message from Alison Kane. 
31/03/14 KB - CCN due date moved from 31/03/14 to 30/04/14 per email from Alison Kane. 
04/02/14 KB - CCN due date moved from 24/01/14 to 31/03/14 per PCC chang</v>
          </cell>
          <cell r="BQ165" t="str">
            <v/>
          </cell>
          <cell r="BS165" t="str">
            <v/>
          </cell>
          <cell r="BU165" t="str">
            <v/>
          </cell>
          <cell r="BW165" t="str">
            <v/>
          </cell>
          <cell r="BX165" t="str">
            <v/>
          </cell>
          <cell r="BY165" t="str">
            <v/>
          </cell>
          <cell r="BZ165" t="str">
            <v/>
          </cell>
          <cell r="CA165" t="str">
            <v/>
          </cell>
          <cell r="CB165" t="str">
            <v/>
          </cell>
          <cell r="CC165" t="str">
            <v/>
          </cell>
          <cell r="CD165" t="str">
            <v/>
          </cell>
          <cell r="CE165" t="str">
            <v/>
          </cell>
          <cell r="CF165" t="str">
            <v/>
          </cell>
          <cell r="CG165" t="b">
            <v>0</v>
          </cell>
          <cell r="CH165" t="str">
            <v/>
          </cell>
          <cell r="CJ165" t="b">
            <v>0</v>
          </cell>
          <cell r="CK165" t="b">
            <v>0</v>
          </cell>
          <cell r="CL165" t="b">
            <v>0</v>
          </cell>
          <cell r="CM165" t="str">
            <v/>
          </cell>
          <cell r="CO165" t="str">
            <v/>
          </cell>
          <cell r="CP165" t="str">
            <v/>
          </cell>
          <cell r="CQ165" t="b">
            <v>0</v>
          </cell>
          <cell r="CR165" t="b">
            <v>0</v>
          </cell>
          <cell r="CS165" t="str">
            <v/>
          </cell>
          <cell r="CT165" t="str">
            <v/>
          </cell>
          <cell r="CU165" t="str">
            <v/>
          </cell>
          <cell r="CV165" t="str">
            <v/>
          </cell>
          <cell r="CW165" t="str">
            <v/>
          </cell>
          <cell r="CX165" t="b">
            <v>0</v>
          </cell>
          <cell r="CY165" t="b">
            <v>0</v>
          </cell>
          <cell r="CZ165" t="b">
            <v>0</v>
          </cell>
          <cell r="DA165" t="b">
            <v>0</v>
          </cell>
          <cell r="DB165" t="str">
            <v/>
          </cell>
          <cell r="DC165" t="str">
            <v/>
          </cell>
          <cell r="DD165" t="str">
            <v/>
          </cell>
          <cell r="DE165" t="b">
            <v>0</v>
          </cell>
          <cell r="DF165" t="b">
            <v>0</v>
          </cell>
        </row>
        <row r="166">
          <cell r="A166" t="str">
            <v>COR2666</v>
          </cell>
          <cell r="B166" t="str">
            <v xml:space="preserve">Detailed CSEP Data Report </v>
          </cell>
          <cell r="C166" t="str">
            <v>Z2 - Change cancelled</v>
          </cell>
          <cell r="D166">
            <v>41696</v>
          </cell>
          <cell r="E166" t="str">
            <v>CO RCVD 06/06/2012,EQ PROD 15/06/2012,EQ SENT 06/07/2012,BE RCVD 13/07/2012,BE PROD 13/07/2012,BE SENT 14/08/2012,CA RCVD 07/09/2012,SN PROD 07/09/2012,SN SENT 14/09/2012,PD PROD 14/09/2012, PD-CLSD 26/02/2014</v>
          </cell>
          <cell r="F166" t="str">
            <v xml:space="preserve">NGD are currently involved on a project relating to demand allocation and modelling of socio economic data. To facilitate the modelling of socio economic data NGD require detailed CSEP data at mprn level to match against. </v>
          </cell>
          <cell r="G166" t="b">
            <v>0</v>
          </cell>
          <cell r="H166" t="str">
            <v/>
          </cell>
          <cell r="I166">
            <v>41066</v>
          </cell>
          <cell r="J166">
            <v>41080</v>
          </cell>
          <cell r="L166" t="b">
            <v>0</v>
          </cell>
          <cell r="M166" t="str">
            <v>NNW</v>
          </cell>
          <cell r="N166" t="str">
            <v>NGD</v>
          </cell>
          <cell r="O166" t="str">
            <v>Alan Raper</v>
          </cell>
          <cell r="P166" t="str">
            <v>Alan Raper</v>
          </cell>
          <cell r="Q166" t="str">
            <v>Workload Meeting 13/06/12</v>
          </cell>
          <cell r="R166" t="str">
            <v/>
          </cell>
          <cell r="S166" t="str">
            <v>Lorraine Cave</v>
          </cell>
          <cell r="T166" t="str">
            <v>CO</v>
          </cell>
          <cell r="U166" t="str">
            <v>CLOSED</v>
          </cell>
          <cell r="V166" t="b">
            <v>1</v>
          </cell>
          <cell r="X166" t="str">
            <v>Iain Snookes</v>
          </cell>
          <cell r="Y166">
            <v>41075</v>
          </cell>
          <cell r="Z166">
            <v>41096</v>
          </cell>
          <cell r="AB166">
            <v>41096</v>
          </cell>
          <cell r="AD166" t="str">
            <v/>
          </cell>
          <cell r="AF166" t="str">
            <v>SENT</v>
          </cell>
          <cell r="AG166">
            <v>41096</v>
          </cell>
          <cell r="AH166">
            <v>41103</v>
          </cell>
          <cell r="AI166">
            <v>41117</v>
          </cell>
          <cell r="AJ166">
            <v>41117</v>
          </cell>
          <cell r="AK166">
            <v>41138</v>
          </cell>
          <cell r="AM166">
            <v>41135</v>
          </cell>
          <cell r="AN166" t="str">
            <v>Ian Wilson / Steve Concannon</v>
          </cell>
          <cell r="AO166">
            <v>41227</v>
          </cell>
          <cell r="AR166" t="str">
            <v/>
          </cell>
          <cell r="AS166" t="str">
            <v>SENT</v>
          </cell>
          <cell r="AT166">
            <v>41135</v>
          </cell>
          <cell r="AU166">
            <v>41159</v>
          </cell>
          <cell r="AV166">
            <v>41173</v>
          </cell>
          <cell r="AW166">
            <v>41166</v>
          </cell>
          <cell r="AX166">
            <v>41166</v>
          </cell>
          <cell r="AZ166" t="str">
            <v/>
          </cell>
          <cell r="BA166">
            <v>41166</v>
          </cell>
          <cell r="BB166" t="str">
            <v/>
          </cell>
          <cell r="BC166" t="str">
            <v>SENT</v>
          </cell>
          <cell r="BD166">
            <v>41166</v>
          </cell>
          <cell r="BE166" t="b">
            <v>0</v>
          </cell>
          <cell r="BF166">
            <v>5</v>
          </cell>
          <cell r="BM166" t="str">
            <v>CLSD</v>
          </cell>
          <cell r="BN166">
            <v>41696</v>
          </cell>
          <cell r="BO166" t="str">
            <v>26/02/14 KB - CO closed as instructed by Alan Raper.  
20/11/13 - LC looking into. 
28/02/13 KB - Update received from Jon Follows - "This was a strange one as it was a report that was built, but Alan Raper needed to provide confirmation that the iGTs wer</v>
          </cell>
          <cell r="BQ166" t="str">
            <v/>
          </cell>
          <cell r="BS166" t="str">
            <v/>
          </cell>
          <cell r="BU166" t="str">
            <v/>
          </cell>
          <cell r="BW166" t="str">
            <v/>
          </cell>
          <cell r="BX166" t="str">
            <v/>
          </cell>
          <cell r="BY166" t="str">
            <v/>
          </cell>
          <cell r="BZ166" t="str">
            <v/>
          </cell>
          <cell r="CA166" t="str">
            <v/>
          </cell>
          <cell r="CB166" t="str">
            <v/>
          </cell>
          <cell r="CC166" t="str">
            <v/>
          </cell>
          <cell r="CD166" t="str">
            <v/>
          </cell>
          <cell r="CE166" t="str">
            <v/>
          </cell>
          <cell r="CF166" t="str">
            <v/>
          </cell>
          <cell r="CG166" t="b">
            <v>0</v>
          </cell>
          <cell r="CH166" t="str">
            <v/>
          </cell>
          <cell r="CJ166" t="b">
            <v>0</v>
          </cell>
          <cell r="CK166" t="b">
            <v>0</v>
          </cell>
          <cell r="CL166" t="b">
            <v>0</v>
          </cell>
          <cell r="CM166" t="str">
            <v/>
          </cell>
          <cell r="CO166" t="str">
            <v/>
          </cell>
          <cell r="CP166" t="str">
            <v/>
          </cell>
          <cell r="CQ166" t="b">
            <v>0</v>
          </cell>
          <cell r="CR166" t="b">
            <v>0</v>
          </cell>
          <cell r="CS166" t="str">
            <v/>
          </cell>
          <cell r="CT166" t="str">
            <v/>
          </cell>
          <cell r="CU166" t="str">
            <v/>
          </cell>
          <cell r="CV166" t="str">
            <v/>
          </cell>
          <cell r="CW166" t="str">
            <v/>
          </cell>
          <cell r="CX166" t="b">
            <v>0</v>
          </cell>
          <cell r="CY166" t="b">
            <v>0</v>
          </cell>
          <cell r="CZ166" t="b">
            <v>0</v>
          </cell>
          <cell r="DA166" t="b">
            <v>0</v>
          </cell>
          <cell r="DB166" t="str">
            <v/>
          </cell>
          <cell r="DC166" t="str">
            <v/>
          </cell>
          <cell r="DD166" t="str">
            <v/>
          </cell>
          <cell r="DE166" t="b">
            <v>0</v>
          </cell>
          <cell r="DF166" t="b">
            <v>0</v>
          </cell>
        </row>
        <row r="167">
          <cell r="A167" t="str">
            <v>COR2673</v>
          </cell>
          <cell r="B167" t="str">
            <v>Correcting Data Enquiry System (DES) Print Functionality</v>
          </cell>
          <cell r="C167" t="str">
            <v>Z1 - Change completed</v>
          </cell>
          <cell r="D167">
            <v>41332</v>
          </cell>
          <cell r="E167" t="str">
            <v xml:space="preserve">CO RCVD 19/06/2012
EQ PNDG 02/07/2012
EQ PROD 02/07/2012
EQ SENT 23/07/2012
BE RCVD 26/07/2012
BE PROD 26/07/2012
BE SENT 31/08/2012
CA RCVD 05/09/2012
SN PROD 05/09/2012
SN SENT 25/09/2012
PD PROD 25/09/2012
PD IMPD 13/11/2012
PD SENT 22/01/2013
PD-CLSD </v>
          </cell>
          <cell r="F167" t="str">
            <v>Provide the necessary print functionality to deliver a print document to display search results as they are displayed on the DES screen without the user having to manually adjust the page set up or print settings to include all of the results on one A4 pr</v>
          </cell>
          <cell r="G167" t="b">
            <v>0</v>
          </cell>
          <cell r="H167" t="str">
            <v/>
          </cell>
          <cell r="I167">
            <v>41079</v>
          </cell>
          <cell r="J167">
            <v>41093</v>
          </cell>
          <cell r="L167" t="b">
            <v>0</v>
          </cell>
          <cell r="M167" t="str">
            <v>ADN</v>
          </cell>
          <cell r="N167" t="str">
            <v/>
          </cell>
          <cell r="O167" t="str">
            <v>Joel Martin</v>
          </cell>
          <cell r="P167" t="str">
            <v>Joel Martin</v>
          </cell>
          <cell r="Q167" t="str">
            <v>Workload Meeting 20/06/12</v>
          </cell>
          <cell r="R167" t="str">
            <v/>
          </cell>
          <cell r="S167" t="str">
            <v>Lorraine Cave</v>
          </cell>
          <cell r="T167" t="str">
            <v>CO</v>
          </cell>
          <cell r="U167" t="str">
            <v>COMPLETE</v>
          </cell>
          <cell r="V167" t="b">
            <v>1</v>
          </cell>
          <cell r="W167">
            <v>41332</v>
          </cell>
          <cell r="X167" t="str">
            <v>Becky Perkins</v>
          </cell>
          <cell r="Y167">
            <v>41092</v>
          </cell>
          <cell r="Z167">
            <v>41113</v>
          </cell>
          <cell r="AA167">
            <v>41113</v>
          </cell>
          <cell r="AB167">
            <v>41113</v>
          </cell>
          <cell r="AD167" t="str">
            <v/>
          </cell>
          <cell r="AF167" t="str">
            <v>SENT</v>
          </cell>
          <cell r="AG167">
            <v>41113</v>
          </cell>
          <cell r="AH167">
            <v>41116</v>
          </cell>
          <cell r="AI167">
            <v>41129</v>
          </cell>
          <cell r="AJ167">
            <v>41129</v>
          </cell>
          <cell r="AK167">
            <v>41158</v>
          </cell>
          <cell r="AM167">
            <v>41152</v>
          </cell>
          <cell r="AN167" t="str">
            <v>Pre Sanction Meeting 28/08/12</v>
          </cell>
          <cell r="AR167" t="str">
            <v/>
          </cell>
          <cell r="AS167" t="str">
            <v>SENT</v>
          </cell>
          <cell r="AT167">
            <v>41152</v>
          </cell>
          <cell r="AU167">
            <v>41157</v>
          </cell>
          <cell r="AV167">
            <v>41171</v>
          </cell>
          <cell r="AW167">
            <v>41171</v>
          </cell>
          <cell r="AX167">
            <v>41177</v>
          </cell>
          <cell r="AZ167" t="str">
            <v/>
          </cell>
          <cell r="BA167">
            <v>41177</v>
          </cell>
          <cell r="BB167" t="str">
            <v/>
          </cell>
          <cell r="BC167" t="str">
            <v>SENT</v>
          </cell>
          <cell r="BD167">
            <v>41177</v>
          </cell>
          <cell r="BE167" t="b">
            <v>0</v>
          </cell>
          <cell r="BF167">
            <v>3</v>
          </cell>
          <cell r="BI167">
            <v>41226</v>
          </cell>
          <cell r="BM167" t="str">
            <v>CLSD</v>
          </cell>
          <cell r="BN167">
            <v>41332</v>
          </cell>
          <cell r="BO167" t="str">
            <v xml:space="preserve">27/7/12 PM - BEO Received from Joel and forwarded to Xoserve contacts
02/07/12 KB - Spoke to LC and agreed an EQR due date of 23/07/12.
28/06/12 KB - Spoke to LC who confirmed that this change can be picked up by her team - assigned to LC.
27/06/12 KB </v>
          </cell>
          <cell r="BQ167" t="str">
            <v/>
          </cell>
          <cell r="BS167" t="str">
            <v/>
          </cell>
          <cell r="BU167" t="str">
            <v/>
          </cell>
          <cell r="BW167" t="str">
            <v/>
          </cell>
          <cell r="BX167" t="str">
            <v/>
          </cell>
          <cell r="BY167" t="str">
            <v/>
          </cell>
          <cell r="BZ167" t="str">
            <v/>
          </cell>
          <cell r="CA167" t="str">
            <v/>
          </cell>
          <cell r="CB167" t="str">
            <v/>
          </cell>
          <cell r="CC167" t="str">
            <v/>
          </cell>
          <cell r="CD167" t="str">
            <v/>
          </cell>
          <cell r="CE167" t="str">
            <v/>
          </cell>
          <cell r="CF167" t="str">
            <v/>
          </cell>
          <cell r="CG167" t="b">
            <v>0</v>
          </cell>
          <cell r="CH167" t="str">
            <v/>
          </cell>
          <cell r="CJ167" t="b">
            <v>0</v>
          </cell>
          <cell r="CK167" t="b">
            <v>0</v>
          </cell>
          <cell r="CL167" t="b">
            <v>0</v>
          </cell>
          <cell r="CM167" t="str">
            <v/>
          </cell>
          <cell r="CO167" t="str">
            <v/>
          </cell>
          <cell r="CP167" t="str">
            <v/>
          </cell>
          <cell r="CQ167" t="b">
            <v>0</v>
          </cell>
          <cell r="CR167" t="b">
            <v>0</v>
          </cell>
          <cell r="CS167" t="str">
            <v/>
          </cell>
          <cell r="CT167" t="str">
            <v/>
          </cell>
          <cell r="CU167" t="str">
            <v/>
          </cell>
          <cell r="CV167" t="str">
            <v/>
          </cell>
          <cell r="CW167" t="str">
            <v/>
          </cell>
          <cell r="CX167" t="b">
            <v>0</v>
          </cell>
          <cell r="CY167" t="b">
            <v>0</v>
          </cell>
          <cell r="CZ167" t="b">
            <v>0</v>
          </cell>
          <cell r="DA167" t="b">
            <v>0</v>
          </cell>
          <cell r="DB167" t="str">
            <v/>
          </cell>
          <cell r="DC167" t="str">
            <v/>
          </cell>
          <cell r="DD167" t="str">
            <v/>
          </cell>
          <cell r="DE167" t="b">
            <v>0</v>
          </cell>
          <cell r="DF167" t="b">
            <v>0</v>
          </cell>
        </row>
        <row r="168">
          <cell r="A168" t="str">
            <v>COR2677</v>
          </cell>
          <cell r="B168" t="str">
            <v>NTS Exit Capacity DN Invoice - .csv File Translation into Paper Invoice Process</v>
          </cell>
          <cell r="C168" t="str">
            <v>Z1 - Change completed</v>
          </cell>
          <cell r="D168">
            <v>41337</v>
          </cell>
          <cell r="E168" t="str">
            <v>CO RCVD 21/06/2012
EQ PROD 04/07/2012
EQ SENT 03/08/2012
BE RCVD 03/08/2012
BE PROD 03/08/2012
BE SENT 31/08/2012
CA RCVD 03/09/2012
SN PROD 03/09/2012
SN SENT 14/09/2012
PD PROD 14/09/2012
PD IMPD 11/10/2012
PD SENT 01/02/2013
PD CLSD 04/03/2013</v>
          </cell>
          <cell r="F168" t="str">
            <v>The request is to have in place a monthly process and process tool to deliver a readable NTS Exit Capacity invoice to Distribution Networks prior to the delivery of the first invoice issued to the DNs on 6th November 2012. Ideally, DNs would request the t</v>
          </cell>
          <cell r="G168" t="b">
            <v>0</v>
          </cell>
          <cell r="H168" t="str">
            <v/>
          </cell>
          <cell r="I168">
            <v>41081</v>
          </cell>
          <cell r="J168">
            <v>41095</v>
          </cell>
          <cell r="L168" t="b">
            <v>0</v>
          </cell>
          <cell r="M168" t="str">
            <v>ADN</v>
          </cell>
          <cell r="N168" t="str">
            <v/>
          </cell>
          <cell r="O168" t="str">
            <v>Joel Martin</v>
          </cell>
          <cell r="P168" t="str">
            <v>Joel Martin</v>
          </cell>
          <cell r="Q168" t="str">
            <v>Workload Meeting 27/06/12</v>
          </cell>
          <cell r="R168" t="str">
            <v>Chris Wyatt</v>
          </cell>
          <cell r="S168" t="str">
            <v>Andy Earnshaw</v>
          </cell>
          <cell r="T168" t="str">
            <v>CO</v>
          </cell>
          <cell r="U168" t="str">
            <v>COMPLETE</v>
          </cell>
          <cell r="V168" t="b">
            <v>1</v>
          </cell>
          <cell r="W168">
            <v>41337</v>
          </cell>
          <cell r="X168" t="str">
            <v>Matt Rider</v>
          </cell>
          <cell r="Y168">
            <v>41094</v>
          </cell>
          <cell r="Z168">
            <v>41124</v>
          </cell>
          <cell r="AA168">
            <v>41124</v>
          </cell>
          <cell r="AB168">
            <v>41124</v>
          </cell>
          <cell r="AD168" t="str">
            <v/>
          </cell>
          <cell r="AE168">
            <v>41138</v>
          </cell>
          <cell r="AF168" t="str">
            <v>SENT</v>
          </cell>
          <cell r="AG168">
            <v>41124</v>
          </cell>
          <cell r="AH168">
            <v>41124</v>
          </cell>
          <cell r="AI168">
            <v>41138</v>
          </cell>
          <cell r="AJ168">
            <v>41138</v>
          </cell>
          <cell r="AK168">
            <v>41152</v>
          </cell>
          <cell r="AM168">
            <v>41152</v>
          </cell>
          <cell r="AN168" t="str">
            <v>Pre-Sanc 28/08/12</v>
          </cell>
          <cell r="AR168" t="str">
            <v/>
          </cell>
          <cell r="AS168" t="str">
            <v>SENT</v>
          </cell>
          <cell r="AT168">
            <v>41152</v>
          </cell>
          <cell r="AU168">
            <v>41155</v>
          </cell>
          <cell r="AV168">
            <v>41166</v>
          </cell>
          <cell r="AW168">
            <v>41166</v>
          </cell>
          <cell r="AX168">
            <v>41166</v>
          </cell>
          <cell r="AZ168" t="str">
            <v/>
          </cell>
          <cell r="BA168">
            <v>41166</v>
          </cell>
          <cell r="BB168" t="str">
            <v/>
          </cell>
          <cell r="BC168" t="str">
            <v>SENT</v>
          </cell>
          <cell r="BD168">
            <v>41166</v>
          </cell>
          <cell r="BE168" t="b">
            <v>0</v>
          </cell>
          <cell r="BF168">
            <v>3</v>
          </cell>
          <cell r="BH168">
            <v>41193</v>
          </cell>
          <cell r="BI168">
            <v>41193</v>
          </cell>
          <cell r="BJ168">
            <v>41306</v>
          </cell>
          <cell r="BK168">
            <v>41306</v>
          </cell>
          <cell r="BL168">
            <v>41334</v>
          </cell>
          <cell r="BM168" t="str">
            <v>CLSD</v>
          </cell>
          <cell r="BN168">
            <v>41337</v>
          </cell>
          <cell r="BO168" t="str">
            <v>15/11/12 KB - Tracking sheet amended as per update provided by Alison Kane.  CCN date to be advised.
14/11/12 KB - PM changed from Andy Simpson to Andy Earnshaw as advised by AS
12/07/12 KB - Refer to Email from Matt Rider which provides confirmation of</v>
          </cell>
          <cell r="BQ168" t="str">
            <v/>
          </cell>
          <cell r="BS168" t="str">
            <v/>
          </cell>
          <cell r="BU168" t="str">
            <v/>
          </cell>
          <cell r="BW168" t="str">
            <v/>
          </cell>
          <cell r="BX168" t="str">
            <v/>
          </cell>
          <cell r="BY168" t="str">
            <v/>
          </cell>
          <cell r="BZ168" t="str">
            <v/>
          </cell>
          <cell r="CA168" t="str">
            <v/>
          </cell>
          <cell r="CB168" t="str">
            <v/>
          </cell>
          <cell r="CC168" t="str">
            <v/>
          </cell>
          <cell r="CD168" t="str">
            <v/>
          </cell>
          <cell r="CE168" t="str">
            <v/>
          </cell>
          <cell r="CF168" t="str">
            <v/>
          </cell>
          <cell r="CG168" t="b">
            <v>0</v>
          </cell>
          <cell r="CH168" t="str">
            <v/>
          </cell>
          <cell r="CJ168" t="b">
            <v>0</v>
          </cell>
          <cell r="CK168" t="b">
            <v>0</v>
          </cell>
          <cell r="CL168" t="b">
            <v>0</v>
          </cell>
          <cell r="CM168" t="str">
            <v/>
          </cell>
          <cell r="CO168" t="str">
            <v/>
          </cell>
          <cell r="CP168" t="str">
            <v/>
          </cell>
          <cell r="CQ168" t="b">
            <v>0</v>
          </cell>
          <cell r="CR168" t="b">
            <v>0</v>
          </cell>
          <cell r="CS168" t="str">
            <v/>
          </cell>
          <cell r="CT168" t="str">
            <v/>
          </cell>
          <cell r="CU168" t="str">
            <v/>
          </cell>
          <cell r="CV168" t="str">
            <v/>
          </cell>
          <cell r="CW168" t="str">
            <v/>
          </cell>
          <cell r="CX168" t="b">
            <v>0</v>
          </cell>
          <cell r="CY168" t="b">
            <v>0</v>
          </cell>
          <cell r="CZ168" t="b">
            <v>0</v>
          </cell>
          <cell r="DA168" t="b">
            <v>0</v>
          </cell>
          <cell r="DB168" t="str">
            <v/>
          </cell>
          <cell r="DC168" t="str">
            <v/>
          </cell>
          <cell r="DD168" t="str">
            <v/>
          </cell>
          <cell r="DE168" t="b">
            <v>0</v>
          </cell>
          <cell r="DF168" t="b">
            <v>0</v>
          </cell>
        </row>
        <row r="169">
          <cell r="A169" t="str">
            <v>COR1154.01</v>
          </cell>
          <cell r="B169" t="str">
            <v>Logical Analysis</v>
          </cell>
          <cell r="C169" t="str">
            <v>Z1 - Change completed</v>
          </cell>
          <cell r="D169">
            <v>41192</v>
          </cell>
          <cell r="E169" t="str">
            <v>CO RCVD 26/09/2012,EQ PROD 10/10/2012</v>
          </cell>
          <cell r="F169" t="str">
            <v>Raised by Nexus Project Team to allow the project to separate the finances for Project Nexus Requirements Definition Phase from other areas of Project Nexus to avoid confusion with reporting</v>
          </cell>
          <cell r="G169" t="b">
            <v>0</v>
          </cell>
          <cell r="H169" t="str">
            <v/>
          </cell>
          <cell r="I169">
            <v>41178</v>
          </cell>
          <cell r="J169">
            <v>41192</v>
          </cell>
          <cell r="L169" t="b">
            <v>0</v>
          </cell>
          <cell r="M169" t="str">
            <v/>
          </cell>
          <cell r="N169" t="str">
            <v/>
          </cell>
          <cell r="O169" t="str">
            <v/>
          </cell>
          <cell r="P169" t="str">
            <v>Jo Bradbury</v>
          </cell>
          <cell r="Q169" t="str">
            <v>Workload Meeting 26/09/12</v>
          </cell>
          <cell r="R169" t="str">
            <v>Sat Kalsi</v>
          </cell>
          <cell r="S169" t="str">
            <v>Andy Watson</v>
          </cell>
          <cell r="T169" t="str">
            <v>CR (internal)</v>
          </cell>
          <cell r="U169" t="str">
            <v>COMPLETE</v>
          </cell>
          <cell r="V169" t="b">
            <v>0</v>
          </cell>
          <cell r="W169">
            <v>41670</v>
          </cell>
          <cell r="X169" t="str">
            <v/>
          </cell>
          <cell r="Y169">
            <v>41192</v>
          </cell>
          <cell r="Z169">
            <v>41631</v>
          </cell>
          <cell r="AD169" t="str">
            <v/>
          </cell>
          <cell r="AF169" t="str">
            <v>PROD</v>
          </cell>
          <cell r="AG169">
            <v>41192</v>
          </cell>
          <cell r="AN169" t="str">
            <v/>
          </cell>
          <cell r="AR169" t="str">
            <v/>
          </cell>
          <cell r="AS169" t="str">
            <v/>
          </cell>
          <cell r="AZ169" t="str">
            <v/>
          </cell>
          <cell r="BB169" t="str">
            <v/>
          </cell>
          <cell r="BC169" t="str">
            <v/>
          </cell>
          <cell r="BE169" t="b">
            <v>0</v>
          </cell>
          <cell r="BF169">
            <v>7</v>
          </cell>
          <cell r="BM169" t="str">
            <v/>
          </cell>
          <cell r="BO169" t="str">
            <v>24/01/2013 AT - To Be Analysis Title Changed to Logical Analysis
08/01/13 KB - Targets discussed with Jo Bradbury and Phil Collins - As official project documentation will not be produced (EQR/BER etc.) the due date of 18/10/12 has been set to n/a.  Dates</v>
          </cell>
          <cell r="BQ169" t="str">
            <v/>
          </cell>
          <cell r="BS169" t="str">
            <v/>
          </cell>
          <cell r="BU169" t="str">
            <v/>
          </cell>
          <cell r="BW169" t="str">
            <v/>
          </cell>
          <cell r="BX169" t="str">
            <v/>
          </cell>
          <cell r="BY169" t="str">
            <v/>
          </cell>
          <cell r="BZ169" t="str">
            <v/>
          </cell>
          <cell r="CA169" t="str">
            <v/>
          </cell>
          <cell r="CB169" t="str">
            <v/>
          </cell>
          <cell r="CC169" t="str">
            <v/>
          </cell>
          <cell r="CD169" t="str">
            <v/>
          </cell>
          <cell r="CE169" t="str">
            <v/>
          </cell>
          <cell r="CF169" t="str">
            <v/>
          </cell>
          <cell r="CG169" t="b">
            <v>0</v>
          </cell>
          <cell r="CH169" t="str">
            <v/>
          </cell>
          <cell r="CJ169" t="b">
            <v>0</v>
          </cell>
          <cell r="CK169" t="b">
            <v>0</v>
          </cell>
          <cell r="CL169" t="b">
            <v>0</v>
          </cell>
          <cell r="CM169" t="str">
            <v/>
          </cell>
          <cell r="CO169" t="str">
            <v/>
          </cell>
          <cell r="CP169" t="str">
            <v/>
          </cell>
          <cell r="CQ169" t="b">
            <v>0</v>
          </cell>
          <cell r="CR169" t="b">
            <v>0</v>
          </cell>
          <cell r="CS169" t="str">
            <v/>
          </cell>
          <cell r="CT169" t="str">
            <v/>
          </cell>
          <cell r="CU169" t="str">
            <v/>
          </cell>
          <cell r="CV169" t="str">
            <v/>
          </cell>
          <cell r="CW169" t="str">
            <v/>
          </cell>
          <cell r="CX169" t="b">
            <v>0</v>
          </cell>
          <cell r="CY169" t="b">
            <v>0</v>
          </cell>
          <cell r="CZ169" t="b">
            <v>0</v>
          </cell>
          <cell r="DA169" t="b">
            <v>0</v>
          </cell>
          <cell r="DB169" t="str">
            <v/>
          </cell>
          <cell r="DC169" t="str">
            <v/>
          </cell>
          <cell r="DD169" t="str">
            <v/>
          </cell>
          <cell r="DE169" t="b">
            <v>0</v>
          </cell>
          <cell r="DF169" t="b">
            <v>0</v>
          </cell>
        </row>
        <row r="170">
          <cell r="A170" t="str">
            <v>4523</v>
          </cell>
          <cell r="B170" t="str">
            <v>RDP data flows to DCC must Include Elected Supplier for Unregistered IGT Supply Points</v>
          </cell>
          <cell r="C170" t="str">
            <v>Z1 - Change completed</v>
          </cell>
          <cell r="D170">
            <v>43039</v>
          </cell>
          <cell r="E170" t="str">
            <v>CO-RVCD 31/10/2017
Moved from CO-RCVD to 11. Change in Delivery 09/11/2017
100. Change Complete</v>
          </cell>
          <cell r="F170" t="str">
            <v xml:space="preserve">Request for ROM Cost estimate by the System Integrator (Wipro) for including Elected Shipper / Supplier data in XDO files
Xoserve perform the role of gas Registration Service Provider (RDP) within the Smart Energy Code on behalf of GTs and IGTs. In order </v>
          </cell>
          <cell r="G170" t="b">
            <v>0</v>
          </cell>
          <cell r="H170" t="str">
            <v>CP4524</v>
          </cell>
          <cell r="I170">
            <v>43039</v>
          </cell>
          <cell r="L170" t="b">
            <v>0</v>
          </cell>
          <cell r="M170" t="str">
            <v/>
          </cell>
          <cell r="N170" t="str">
            <v/>
          </cell>
          <cell r="O170" t="str">
            <v/>
          </cell>
          <cell r="P170" t="str">
            <v>Murray Thomson</v>
          </cell>
          <cell r="Q170" t="str">
            <v>ICAF 1/11/2017</v>
          </cell>
          <cell r="R170" t="str">
            <v/>
          </cell>
          <cell r="S170" t="str">
            <v>Dene Williams</v>
          </cell>
          <cell r="T170" t="str">
            <v>CR (Internal)</v>
          </cell>
          <cell r="U170" t="str">
            <v>COMPLETE</v>
          </cell>
          <cell r="V170" t="b">
            <v>0</v>
          </cell>
          <cell r="X170" t="str">
            <v/>
          </cell>
          <cell r="AD170" t="str">
            <v/>
          </cell>
          <cell r="AF170" t="str">
            <v/>
          </cell>
          <cell r="AN170" t="str">
            <v/>
          </cell>
          <cell r="AR170" t="str">
            <v/>
          </cell>
          <cell r="AS170" t="str">
            <v/>
          </cell>
          <cell r="AZ170" t="str">
            <v/>
          </cell>
          <cell r="BB170" t="str">
            <v/>
          </cell>
          <cell r="BC170" t="str">
            <v/>
          </cell>
          <cell r="BE170" t="b">
            <v>0</v>
          </cell>
          <cell r="BH170">
            <v>43011</v>
          </cell>
          <cell r="BM170" t="str">
            <v/>
          </cell>
          <cell r="BO170" t="str">
            <v>09/11/2017 DC MT has confirmed that the work has been completed, this change can now be closed.
06/11/2017 DC update from KG, Rom Response submitted today.  
1/11/2017 DC This change has been assinged to R &amp; N and ME are to do the work.  Clearquest ticket</v>
          </cell>
          <cell r="BQ170" t="str">
            <v/>
          </cell>
          <cell r="BS170" t="str">
            <v/>
          </cell>
          <cell r="BU170" t="str">
            <v/>
          </cell>
          <cell r="BW170" t="str">
            <v/>
          </cell>
          <cell r="BX170" t="str">
            <v/>
          </cell>
          <cell r="BY170" t="str">
            <v>50</v>
          </cell>
          <cell r="BZ170" t="str">
            <v/>
          </cell>
          <cell r="CA170" t="str">
            <v>R &amp; N</v>
          </cell>
          <cell r="CB170" t="str">
            <v>XOS3589</v>
          </cell>
          <cell r="CC170" t="str">
            <v>ME</v>
          </cell>
          <cell r="CD170" t="str">
            <v/>
          </cell>
          <cell r="CE170" t="str">
            <v/>
          </cell>
          <cell r="CF170" t="str">
            <v/>
          </cell>
          <cell r="CG170" t="b">
            <v>0</v>
          </cell>
          <cell r="CH170" t="str">
            <v/>
          </cell>
          <cell r="CJ170" t="b">
            <v>0</v>
          </cell>
          <cell r="CK170" t="b">
            <v>0</v>
          </cell>
          <cell r="CL170" t="b">
            <v>0</v>
          </cell>
          <cell r="CM170" t="str">
            <v/>
          </cell>
          <cell r="CO170" t="str">
            <v/>
          </cell>
          <cell r="CP170" t="str">
            <v/>
          </cell>
          <cell r="CQ170" t="b">
            <v>0</v>
          </cell>
          <cell r="CR170" t="b">
            <v>0</v>
          </cell>
          <cell r="CS170" t="str">
            <v/>
          </cell>
          <cell r="CT170" t="str">
            <v/>
          </cell>
          <cell r="CU170" t="str">
            <v/>
          </cell>
          <cell r="CV170" t="str">
            <v/>
          </cell>
          <cell r="CW170" t="str">
            <v/>
          </cell>
          <cell r="CX170" t="b">
            <v>0</v>
          </cell>
          <cell r="CY170" t="b">
            <v>0</v>
          </cell>
          <cell r="CZ170" t="b">
            <v>0</v>
          </cell>
          <cell r="DA170" t="b">
            <v>0</v>
          </cell>
          <cell r="DB170" t="str">
            <v/>
          </cell>
          <cell r="DC170" t="str">
            <v/>
          </cell>
          <cell r="DD170" t="str">
            <v/>
          </cell>
          <cell r="DE170" t="b">
            <v>0</v>
          </cell>
          <cell r="DF170" t="b">
            <v>0</v>
          </cell>
        </row>
        <row r="171">
          <cell r="A171" t="str">
            <v>4284</v>
          </cell>
          <cell r="B171" t="str">
            <v>PAF Indicator field inclusion on VAD and ACR files</v>
          </cell>
          <cell r="C171" t="str">
            <v>Z2 - Change cancelled</v>
          </cell>
          <cell r="D171">
            <v>43034</v>
          </cell>
          <cell r="E171" t="str">
            <v>CO-RCVD 26/10/17
Moved from CO-RCVD to 11. Change inb Delivery  09/11/2017
99. Change Cancelled wa</v>
          </cell>
          <cell r="F171" t="str">
            <v/>
          </cell>
          <cell r="G171" t="b">
            <v>0</v>
          </cell>
          <cell r="H171" t="str">
            <v/>
          </cell>
          <cell r="I171">
            <v>42213</v>
          </cell>
          <cell r="K171">
            <v>43221</v>
          </cell>
          <cell r="L171" t="b">
            <v>0</v>
          </cell>
          <cell r="M171" t="str">
            <v/>
          </cell>
          <cell r="N171" t="str">
            <v/>
          </cell>
          <cell r="O171" t="str">
            <v/>
          </cell>
          <cell r="P171" t="str">
            <v/>
          </cell>
          <cell r="Q171" t="str">
            <v/>
          </cell>
          <cell r="R171" t="str">
            <v/>
          </cell>
          <cell r="S171" t="str">
            <v>Christina Francis</v>
          </cell>
          <cell r="T171" t="str">
            <v>CR (Internal)</v>
          </cell>
          <cell r="U171" t="str">
            <v>CLOSED</v>
          </cell>
          <cell r="V171" t="b">
            <v>0</v>
          </cell>
          <cell r="W171">
            <v>43066</v>
          </cell>
          <cell r="X171" t="str">
            <v/>
          </cell>
          <cell r="AD171" t="str">
            <v/>
          </cell>
          <cell r="AF171" t="str">
            <v/>
          </cell>
          <cell r="AN171" t="str">
            <v/>
          </cell>
          <cell r="AR171" t="str">
            <v/>
          </cell>
          <cell r="AS171" t="str">
            <v/>
          </cell>
          <cell r="AZ171" t="str">
            <v/>
          </cell>
          <cell r="BB171" t="str">
            <v/>
          </cell>
          <cell r="BC171" t="str">
            <v/>
          </cell>
          <cell r="BE171" t="b">
            <v>0</v>
          </cell>
          <cell r="BH171">
            <v>43280</v>
          </cell>
          <cell r="BM171" t="str">
            <v/>
          </cell>
          <cell r="BO171" t="str">
            <v>27/11/2017 DC update from Emma Smith - The CR’s were also approved to be de-scoped and therefore can be closed:
UKLP122 PAF Indicator field inclusion on VAD and ACR files. 99. Change Cancelled.</v>
          </cell>
          <cell r="BQ171" t="str">
            <v/>
          </cell>
          <cell r="BS171" t="str">
            <v/>
          </cell>
          <cell r="BU171" t="str">
            <v/>
          </cell>
          <cell r="BW171" t="str">
            <v/>
          </cell>
          <cell r="BX171" t="str">
            <v/>
          </cell>
          <cell r="BY171" t="str">
            <v>2</v>
          </cell>
          <cell r="BZ171" t="str">
            <v>UKLP IADBI122</v>
          </cell>
          <cell r="CA171" t="str">
            <v>R &amp; N</v>
          </cell>
          <cell r="CB171" t="str">
            <v/>
          </cell>
          <cell r="CC171" t="str">
            <v>Project Delivery</v>
          </cell>
          <cell r="CD171" t="str">
            <v>CMS</v>
          </cell>
          <cell r="CE171" t="str">
            <v>Other</v>
          </cell>
          <cell r="CF171" t="str">
            <v>31-100days</v>
          </cell>
          <cell r="CG171" t="b">
            <v>0</v>
          </cell>
          <cell r="CH171" t="str">
            <v/>
          </cell>
          <cell r="CJ171" t="b">
            <v>0</v>
          </cell>
          <cell r="CK171" t="b">
            <v>0</v>
          </cell>
          <cell r="CL171" t="b">
            <v>0</v>
          </cell>
          <cell r="CM171" t="str">
            <v/>
          </cell>
          <cell r="CO171" t="str">
            <v/>
          </cell>
          <cell r="CP171" t="str">
            <v/>
          </cell>
          <cell r="CQ171" t="b">
            <v>0</v>
          </cell>
          <cell r="CR171" t="b">
            <v>0</v>
          </cell>
          <cell r="CS171" t="str">
            <v/>
          </cell>
          <cell r="CT171" t="str">
            <v/>
          </cell>
          <cell r="CU171" t="str">
            <v/>
          </cell>
          <cell r="CV171" t="str">
            <v/>
          </cell>
          <cell r="CW171" t="str">
            <v/>
          </cell>
          <cell r="CX171" t="b">
            <v>0</v>
          </cell>
          <cell r="CY171" t="b">
            <v>0</v>
          </cell>
          <cell r="CZ171" t="b">
            <v>0</v>
          </cell>
          <cell r="DA171" t="b">
            <v>0</v>
          </cell>
          <cell r="DB171" t="str">
            <v/>
          </cell>
          <cell r="DC171" t="str">
            <v/>
          </cell>
          <cell r="DD171" t="str">
            <v/>
          </cell>
          <cell r="DE171" t="b">
            <v>0</v>
          </cell>
          <cell r="DF171" t="b">
            <v>0</v>
          </cell>
        </row>
        <row r="172">
          <cell r="A172" t="str">
            <v>3868</v>
          </cell>
          <cell r="B172" t="str">
            <v>Notification of Twin streams that have calculated an AQ or W/C ( T04, S91 &amp; T50</v>
          </cell>
          <cell r="C172" t="str">
            <v>Z2 - Change cancelled</v>
          </cell>
          <cell r="D172">
            <v>43122</v>
          </cell>
          <cell r="E172" t="str">
            <v>CO-RCVD 30/10/2017
Moved from CO-RCVD to 98. Xoserve propose change not required  09/11/2017
99. Change Cancelled</v>
          </cell>
          <cell r="F172" t="str">
            <v/>
          </cell>
          <cell r="G172" t="b">
            <v>0</v>
          </cell>
          <cell r="H172" t="str">
            <v/>
          </cell>
          <cell r="I172">
            <v>42265</v>
          </cell>
          <cell r="K172">
            <v>43101</v>
          </cell>
          <cell r="L172" t="b">
            <v>0</v>
          </cell>
          <cell r="M172" t="str">
            <v/>
          </cell>
          <cell r="N172" t="str">
            <v/>
          </cell>
          <cell r="O172" t="str">
            <v/>
          </cell>
          <cell r="P172" t="str">
            <v>Susan Prosser</v>
          </cell>
          <cell r="Q172" t="str">
            <v/>
          </cell>
          <cell r="R172" t="str">
            <v/>
          </cell>
          <cell r="S172" t="str">
            <v>Padmini Duvvuri</v>
          </cell>
          <cell r="T172" t="str">
            <v>CR (Internal)</v>
          </cell>
          <cell r="U172" t="str">
            <v>CLOSED</v>
          </cell>
          <cell r="V172" t="b">
            <v>0</v>
          </cell>
          <cell r="X172" t="str">
            <v/>
          </cell>
          <cell r="AD172" t="str">
            <v/>
          </cell>
          <cell r="AF172" t="str">
            <v/>
          </cell>
          <cell r="AN172" t="str">
            <v/>
          </cell>
          <cell r="AR172" t="str">
            <v/>
          </cell>
          <cell r="AS172" t="str">
            <v/>
          </cell>
          <cell r="AZ172" t="str">
            <v/>
          </cell>
          <cell r="BB172" t="str">
            <v/>
          </cell>
          <cell r="BC172" t="str">
            <v/>
          </cell>
          <cell r="BE172" t="b">
            <v>0</v>
          </cell>
          <cell r="BM172" t="str">
            <v/>
          </cell>
          <cell r="BO172" t="str">
            <v>22/01/18 - Julie B - DSG confirmed change can be cancelled 22/01/18
19/12/2017 AC- Padmini Duvvuri is the senior project manager and Tom Lineham is the Project Manager 
01/12/2017 DC Update from JB - Business have confirmed that this change is not longe</v>
          </cell>
          <cell r="BQ172" t="str">
            <v/>
          </cell>
          <cell r="BS172" t="str">
            <v/>
          </cell>
          <cell r="BU172" t="str">
            <v/>
          </cell>
          <cell r="BW172" t="str">
            <v/>
          </cell>
          <cell r="BX172" t="str">
            <v/>
          </cell>
          <cell r="BY172" t="str">
            <v>99</v>
          </cell>
          <cell r="BZ172" t="str">
            <v>UKLP IADBI136</v>
          </cell>
          <cell r="CA172" t="str">
            <v>R &amp; N</v>
          </cell>
          <cell r="CB172" t="str">
            <v/>
          </cell>
          <cell r="CC172" t="str">
            <v>Project Delivery</v>
          </cell>
          <cell r="CD172" t="str">
            <v>ISU</v>
          </cell>
          <cell r="CE172" t="str">
            <v>RGMA</v>
          </cell>
          <cell r="CF172" t="str">
            <v>31-100days</v>
          </cell>
          <cell r="CG172" t="b">
            <v>0</v>
          </cell>
          <cell r="CH172" t="str">
            <v/>
          </cell>
          <cell r="CJ172" t="b">
            <v>0</v>
          </cell>
          <cell r="CK172" t="b">
            <v>0</v>
          </cell>
          <cell r="CL172" t="b">
            <v>0</v>
          </cell>
          <cell r="CM172" t="str">
            <v/>
          </cell>
          <cell r="CO172" t="str">
            <v/>
          </cell>
          <cell r="CP172" t="str">
            <v/>
          </cell>
          <cell r="CQ172" t="b">
            <v>0</v>
          </cell>
          <cell r="CR172" t="b">
            <v>0</v>
          </cell>
          <cell r="CS172" t="str">
            <v/>
          </cell>
          <cell r="CT172" t="str">
            <v/>
          </cell>
          <cell r="CU172" t="str">
            <v/>
          </cell>
          <cell r="CV172" t="str">
            <v/>
          </cell>
          <cell r="CW172" t="str">
            <v/>
          </cell>
          <cell r="CX172" t="b">
            <v>0</v>
          </cell>
          <cell r="CY172" t="b">
            <v>0</v>
          </cell>
          <cell r="CZ172" t="b">
            <v>0</v>
          </cell>
          <cell r="DA172" t="b">
            <v>0</v>
          </cell>
          <cell r="DB172" t="str">
            <v/>
          </cell>
          <cell r="DC172" t="str">
            <v/>
          </cell>
          <cell r="DD172" t="str">
            <v/>
          </cell>
          <cell r="DE172" t="b">
            <v>0</v>
          </cell>
          <cell r="DF172" t="b">
            <v>0</v>
          </cell>
        </row>
        <row r="173">
          <cell r="A173" t="str">
            <v>3869</v>
          </cell>
          <cell r="B173" t="str">
            <v>CUN being issued downstream</v>
          </cell>
          <cell r="C173" t="str">
            <v>Z2 - Change cancelled</v>
          </cell>
          <cell r="D173">
            <v>43122</v>
          </cell>
          <cell r="E173" t="str">
            <v>CO-RCVD 30/10/2017
Moved from CO-RCVD to 98. Xoserve propose Change not Required 09/11/2017
99. Change Cancelled</v>
          </cell>
          <cell r="F173" t="str">
            <v/>
          </cell>
          <cell r="G173" t="b">
            <v>0</v>
          </cell>
          <cell r="H173" t="str">
            <v/>
          </cell>
          <cell r="I173">
            <v>42265</v>
          </cell>
          <cell r="K173">
            <v>36558</v>
          </cell>
          <cell r="L173" t="b">
            <v>0</v>
          </cell>
          <cell r="M173" t="str">
            <v/>
          </cell>
          <cell r="N173" t="str">
            <v/>
          </cell>
          <cell r="O173" t="str">
            <v/>
          </cell>
          <cell r="P173" t="str">
            <v>Susan Prosser</v>
          </cell>
          <cell r="Q173" t="str">
            <v/>
          </cell>
          <cell r="R173" t="str">
            <v/>
          </cell>
          <cell r="S173" t="str">
            <v>Padmini Duvvuri</v>
          </cell>
          <cell r="T173" t="str">
            <v>CR (Internal)</v>
          </cell>
          <cell r="U173" t="str">
            <v>CLOSED</v>
          </cell>
          <cell r="V173" t="b">
            <v>0</v>
          </cell>
          <cell r="X173" t="str">
            <v/>
          </cell>
          <cell r="AD173" t="str">
            <v/>
          </cell>
          <cell r="AF173" t="str">
            <v/>
          </cell>
          <cell r="AN173" t="str">
            <v/>
          </cell>
          <cell r="AR173" t="str">
            <v/>
          </cell>
          <cell r="AS173" t="str">
            <v/>
          </cell>
          <cell r="AZ173" t="str">
            <v/>
          </cell>
          <cell r="BB173" t="str">
            <v/>
          </cell>
          <cell r="BC173" t="str">
            <v/>
          </cell>
          <cell r="BE173" t="b">
            <v>0</v>
          </cell>
          <cell r="BM173" t="str">
            <v/>
          </cell>
          <cell r="BO173" t="str">
            <v>22/01/18 - Julie B - DSG confirmed change can be cancelled 22/01/18
19/12/2017 AC- Padmini Duvvuri is the senior project manager and Tom Lineham is the Project Manager 
01/12/2017 DC Update from JB - Business have confirmed that this change is not longe</v>
          </cell>
          <cell r="BQ173" t="str">
            <v/>
          </cell>
          <cell r="BS173" t="str">
            <v/>
          </cell>
          <cell r="BU173" t="str">
            <v/>
          </cell>
          <cell r="BW173" t="str">
            <v/>
          </cell>
          <cell r="BX173" t="str">
            <v/>
          </cell>
          <cell r="BY173" t="str">
            <v>99</v>
          </cell>
          <cell r="BZ173" t="str">
            <v>UKLP IADBI137</v>
          </cell>
          <cell r="CA173" t="str">
            <v>R &amp; N</v>
          </cell>
          <cell r="CB173" t="str">
            <v/>
          </cell>
          <cell r="CC173" t="str">
            <v>Project Delivery</v>
          </cell>
          <cell r="CD173" t="str">
            <v>ISU</v>
          </cell>
          <cell r="CE173" t="str">
            <v>Other</v>
          </cell>
          <cell r="CF173" t="str">
            <v>31-100days</v>
          </cell>
          <cell r="CG173" t="b">
            <v>0</v>
          </cell>
          <cell r="CH173" t="str">
            <v/>
          </cell>
          <cell r="CJ173" t="b">
            <v>0</v>
          </cell>
          <cell r="CK173" t="b">
            <v>0</v>
          </cell>
          <cell r="CL173" t="b">
            <v>0</v>
          </cell>
          <cell r="CM173" t="str">
            <v/>
          </cell>
          <cell r="CO173" t="str">
            <v/>
          </cell>
          <cell r="CP173" t="str">
            <v/>
          </cell>
          <cell r="CQ173" t="b">
            <v>0</v>
          </cell>
          <cell r="CR173" t="b">
            <v>0</v>
          </cell>
          <cell r="CS173" t="str">
            <v/>
          </cell>
          <cell r="CT173" t="str">
            <v/>
          </cell>
          <cell r="CU173" t="str">
            <v/>
          </cell>
          <cell r="CV173" t="str">
            <v/>
          </cell>
          <cell r="CW173" t="str">
            <v/>
          </cell>
          <cell r="CX173" t="b">
            <v>0</v>
          </cell>
          <cell r="CY173" t="b">
            <v>0</v>
          </cell>
          <cell r="CZ173" t="b">
            <v>0</v>
          </cell>
          <cell r="DA173" t="b">
            <v>0</v>
          </cell>
          <cell r="DB173" t="str">
            <v/>
          </cell>
          <cell r="DC173" t="str">
            <v/>
          </cell>
          <cell r="DD173" t="str">
            <v/>
          </cell>
          <cell r="DE173" t="b">
            <v>0</v>
          </cell>
          <cell r="DF173" t="b">
            <v>0</v>
          </cell>
        </row>
        <row r="174">
          <cell r="A174" t="str">
            <v>3872</v>
          </cell>
          <cell r="B174" t="str">
            <v>Retro Updates - Suspecting Reads following Asset Attribute Update</v>
          </cell>
          <cell r="C174" t="str">
            <v>Z2 - Change cancelled</v>
          </cell>
          <cell r="D174">
            <v>43038</v>
          </cell>
          <cell r="E174" t="str">
            <v>CO-RCVD 30/10/2017
Moved from CO-RCVD to 99. Change Cancelled 09/11/2017</v>
          </cell>
          <cell r="F174" t="str">
            <v/>
          </cell>
          <cell r="G174" t="b">
            <v>0</v>
          </cell>
          <cell r="H174" t="str">
            <v/>
          </cell>
          <cell r="I174">
            <v>42321</v>
          </cell>
          <cell r="L174" t="b">
            <v>0</v>
          </cell>
          <cell r="M174" t="str">
            <v/>
          </cell>
          <cell r="N174" t="str">
            <v/>
          </cell>
          <cell r="O174" t="str">
            <v/>
          </cell>
          <cell r="P174" t="str">
            <v>Emma Smith</v>
          </cell>
          <cell r="Q174" t="str">
            <v/>
          </cell>
          <cell r="R174" t="str">
            <v/>
          </cell>
          <cell r="S174" t="str">
            <v>Dene Williams</v>
          </cell>
          <cell r="T174" t="str">
            <v>CR (Internal)</v>
          </cell>
          <cell r="U174" t="str">
            <v>CLOSED</v>
          </cell>
          <cell r="V174" t="b">
            <v>0</v>
          </cell>
          <cell r="X174" t="str">
            <v/>
          </cell>
          <cell r="AD174" t="str">
            <v/>
          </cell>
          <cell r="AF174" t="str">
            <v/>
          </cell>
          <cell r="AN174" t="str">
            <v/>
          </cell>
          <cell r="AR174" t="str">
            <v/>
          </cell>
          <cell r="AS174" t="str">
            <v/>
          </cell>
          <cell r="AZ174" t="str">
            <v/>
          </cell>
          <cell r="BB174" t="str">
            <v/>
          </cell>
          <cell r="BC174" t="str">
            <v/>
          </cell>
          <cell r="BE174" t="b">
            <v>0</v>
          </cell>
          <cell r="BM174" t="str">
            <v/>
          </cell>
          <cell r="BO174" t="str">
            <v>08/11/17 DC update from JB - this change will be the delivered via 4474, and is linked to ,3873,3892,4425, as  per EL.
15/11/2017 JB Change proposal to be closed during following analysis with Emma Smith and business Ops stakeholders. Formal closure requ</v>
          </cell>
          <cell r="BQ174" t="str">
            <v/>
          </cell>
          <cell r="BS174" t="str">
            <v/>
          </cell>
          <cell r="BU174" t="str">
            <v/>
          </cell>
          <cell r="BW174" t="str">
            <v/>
          </cell>
          <cell r="BX174" t="str">
            <v/>
          </cell>
          <cell r="BY174" t="str">
            <v>99</v>
          </cell>
          <cell r="BZ174" t="str">
            <v>UKLP IADBI154</v>
          </cell>
          <cell r="CA174" t="str">
            <v>R &amp; N</v>
          </cell>
          <cell r="CB174" t="str">
            <v/>
          </cell>
          <cell r="CC174" t="str">
            <v>Project Delivery</v>
          </cell>
          <cell r="CD174" t="str">
            <v/>
          </cell>
          <cell r="CE174" t="str">
            <v/>
          </cell>
          <cell r="CF174" t="str">
            <v/>
          </cell>
          <cell r="CG174" t="b">
            <v>0</v>
          </cell>
          <cell r="CH174" t="str">
            <v/>
          </cell>
          <cell r="CJ174" t="b">
            <v>0</v>
          </cell>
          <cell r="CK174" t="b">
            <v>0</v>
          </cell>
          <cell r="CL174" t="b">
            <v>0</v>
          </cell>
          <cell r="CM174" t="str">
            <v/>
          </cell>
          <cell r="CO174" t="str">
            <v/>
          </cell>
          <cell r="CP174" t="str">
            <v/>
          </cell>
          <cell r="CQ174" t="b">
            <v>0</v>
          </cell>
          <cell r="CR174" t="b">
            <v>0</v>
          </cell>
          <cell r="CS174" t="str">
            <v/>
          </cell>
          <cell r="CT174" t="str">
            <v/>
          </cell>
          <cell r="CU174" t="str">
            <v/>
          </cell>
          <cell r="CV174" t="str">
            <v/>
          </cell>
          <cell r="CW174" t="str">
            <v/>
          </cell>
          <cell r="CX174" t="b">
            <v>0</v>
          </cell>
          <cell r="CY174" t="b">
            <v>0</v>
          </cell>
          <cell r="CZ174" t="b">
            <v>0</v>
          </cell>
          <cell r="DA174" t="b">
            <v>0</v>
          </cell>
          <cell r="DB174" t="str">
            <v/>
          </cell>
          <cell r="DC174" t="str">
            <v/>
          </cell>
          <cell r="DD174" t="str">
            <v/>
          </cell>
          <cell r="DE174" t="b">
            <v>0</v>
          </cell>
          <cell r="DF174" t="b">
            <v>0</v>
          </cell>
        </row>
        <row r="175">
          <cell r="A175" t="str">
            <v>COR2590</v>
          </cell>
          <cell r="B175" t="str">
            <v>Adding the Sub_Building_Name field to the SGN GSR Report</v>
          </cell>
          <cell r="C175" t="str">
            <v>Z2 - Change cancelled</v>
          </cell>
          <cell r="D175">
            <v>41415</v>
          </cell>
          <cell r="E175" t="str">
            <v>CO RCVD 20/03/2012,EQ PNDG 21/03/2012,EQ PROD 19/04/2012,EQ SENT 08/05/2012,BE RCVD 08/05/2012,BE PNDG 08/05/2012,BE PROD 08/05/2012,EQ SENT 08/05/2012,BE PROD 08/05/2012,BE SENT 08/06/2012,BE CLSD 21/05/2013</v>
          </cell>
          <cell r="F175" t="str">
            <v>Change to add the "Sub_Building_Name" field to the SGN GSR Report</v>
          </cell>
          <cell r="G175" t="b">
            <v>0</v>
          </cell>
          <cell r="H175" t="str">
            <v/>
          </cell>
          <cell r="I175">
            <v>40988</v>
          </cell>
          <cell r="J175">
            <v>41018</v>
          </cell>
          <cell r="L175" t="b">
            <v>0</v>
          </cell>
          <cell r="M175" t="str">
            <v>NNW</v>
          </cell>
          <cell r="N175" t="str">
            <v>SGN</v>
          </cell>
          <cell r="O175" t="str">
            <v>Joel Martin</v>
          </cell>
          <cell r="P175" t="str">
            <v>Joel Martin</v>
          </cell>
          <cell r="Q175" t="str">
            <v>Workload Meeting 21/03/12</v>
          </cell>
          <cell r="R175" t="str">
            <v/>
          </cell>
          <cell r="S175" t="str">
            <v>Lorraine Cave</v>
          </cell>
          <cell r="T175" t="str">
            <v>CO</v>
          </cell>
          <cell r="U175" t="str">
            <v>CLOSED</v>
          </cell>
          <cell r="V175" t="b">
            <v>1</v>
          </cell>
          <cell r="X175" t="str">
            <v>Julie Smart</v>
          </cell>
          <cell r="Y175">
            <v>41018</v>
          </cell>
          <cell r="Z175">
            <v>41037</v>
          </cell>
          <cell r="AA175">
            <v>41037</v>
          </cell>
          <cell r="AB175">
            <v>41037</v>
          </cell>
          <cell r="AD175" t="str">
            <v/>
          </cell>
          <cell r="AE175">
            <v>41129</v>
          </cell>
          <cell r="AF175" t="str">
            <v>SENT</v>
          </cell>
          <cell r="AG175">
            <v>41037</v>
          </cell>
          <cell r="AH175">
            <v>41037</v>
          </cell>
          <cell r="AI175">
            <v>41051</v>
          </cell>
          <cell r="AJ175">
            <v>41051</v>
          </cell>
          <cell r="AK175">
            <v>41073</v>
          </cell>
          <cell r="AL175">
            <v>41073</v>
          </cell>
          <cell r="AM175">
            <v>41068</v>
          </cell>
          <cell r="AN175" t="str">
            <v>Pre Sanction Review Meeting 06/06/12</v>
          </cell>
          <cell r="AO175">
            <v>41162</v>
          </cell>
          <cell r="AR175" t="str">
            <v/>
          </cell>
          <cell r="AS175" t="str">
            <v>CLSD</v>
          </cell>
          <cell r="AT175">
            <v>41415</v>
          </cell>
          <cell r="AZ175" t="str">
            <v/>
          </cell>
          <cell r="BB175" t="str">
            <v/>
          </cell>
          <cell r="BC175" t="str">
            <v/>
          </cell>
          <cell r="BE175" t="b">
            <v>0</v>
          </cell>
          <cell r="BF175">
            <v>5</v>
          </cell>
          <cell r="BM175" t="str">
            <v/>
          </cell>
          <cell r="BO175" t="str">
            <v>21/05/13 KB - Note received from Joel authorising closure of COR2590. 
10/09/12 KB - Transferred from DT to LC due to change in roles.                                                                              10/04/12 AK - A revised CO was rec'd from J</v>
          </cell>
          <cell r="BQ175" t="str">
            <v/>
          </cell>
          <cell r="BS175" t="str">
            <v/>
          </cell>
          <cell r="BU175" t="str">
            <v/>
          </cell>
          <cell r="BW175" t="str">
            <v/>
          </cell>
          <cell r="BX175" t="str">
            <v/>
          </cell>
          <cell r="BY175" t="str">
            <v/>
          </cell>
          <cell r="BZ175" t="str">
            <v/>
          </cell>
          <cell r="CA175" t="str">
            <v/>
          </cell>
          <cell r="CB175" t="str">
            <v/>
          </cell>
          <cell r="CC175" t="str">
            <v/>
          </cell>
          <cell r="CD175" t="str">
            <v/>
          </cell>
          <cell r="CE175" t="str">
            <v/>
          </cell>
          <cell r="CF175" t="str">
            <v/>
          </cell>
          <cell r="CG175" t="b">
            <v>0</v>
          </cell>
          <cell r="CH175" t="str">
            <v/>
          </cell>
          <cell r="CJ175" t="b">
            <v>0</v>
          </cell>
          <cell r="CK175" t="b">
            <v>0</v>
          </cell>
          <cell r="CL175" t="b">
            <v>0</v>
          </cell>
          <cell r="CM175" t="str">
            <v/>
          </cell>
          <cell r="CO175" t="str">
            <v/>
          </cell>
          <cell r="CP175" t="str">
            <v/>
          </cell>
          <cell r="CQ175" t="b">
            <v>0</v>
          </cell>
          <cell r="CR175" t="b">
            <v>0</v>
          </cell>
          <cell r="CS175" t="str">
            <v/>
          </cell>
          <cell r="CT175" t="str">
            <v/>
          </cell>
          <cell r="CU175" t="str">
            <v/>
          </cell>
          <cell r="CV175" t="str">
            <v/>
          </cell>
          <cell r="CW175" t="str">
            <v/>
          </cell>
          <cell r="CX175" t="b">
            <v>0</v>
          </cell>
          <cell r="CY175" t="b">
            <v>0</v>
          </cell>
          <cell r="CZ175" t="b">
            <v>0</v>
          </cell>
          <cell r="DA175" t="b">
            <v>0</v>
          </cell>
          <cell r="DB175" t="str">
            <v/>
          </cell>
          <cell r="DC175" t="str">
            <v/>
          </cell>
          <cell r="DD175" t="str">
            <v/>
          </cell>
          <cell r="DE175" t="b">
            <v>0</v>
          </cell>
          <cell r="DF175" t="b">
            <v>0</v>
          </cell>
        </row>
        <row r="176">
          <cell r="A176" t="str">
            <v>4695</v>
          </cell>
          <cell r="B176" t="str">
            <v>Investigating causes and contributors to levels and volatility of Unidentified Gas</v>
          </cell>
          <cell r="C176" t="str">
            <v>D1 - Change in delivery</v>
          </cell>
          <cell r="D176">
            <v>43292</v>
          </cell>
          <cell r="E176" t="str">
            <v>A1 - ICAF - Awaiting Capture Assignment
A2 - Capture in Progress
C1 - Delivery Business Case/BER in progress
C3 - BER Awaiting ChMC approval
D1 - Change in delivery</v>
          </cell>
          <cell r="F176" t="str">
            <v>This Change Proposal proposes to add an additional service line into the DSC to enable Xoserve access to investigate causes and contributors to levels and volatility of Unidentified Gas. Xoserve is to provide monthly update reports and recommend proposals</v>
          </cell>
          <cell r="G176" t="b">
            <v>0</v>
          </cell>
          <cell r="H176" t="str">
            <v/>
          </cell>
          <cell r="I176">
            <v>43256</v>
          </cell>
          <cell r="K176">
            <v>43312</v>
          </cell>
          <cell r="L176" t="b">
            <v>0</v>
          </cell>
          <cell r="M176" t="str">
            <v/>
          </cell>
          <cell r="N176" t="str">
            <v/>
          </cell>
          <cell r="O176" t="str">
            <v/>
          </cell>
          <cell r="P176" t="str">
            <v>Rachel Hinsley</v>
          </cell>
          <cell r="Q176" t="str">
            <v/>
          </cell>
          <cell r="R176" t="str">
            <v>Fiona Cottam</v>
          </cell>
          <cell r="S176" t="str">
            <v>Charlie Haley</v>
          </cell>
          <cell r="T176" t="str">
            <v>CP (Non System Impacting)</v>
          </cell>
          <cell r="U176" t="str">
            <v>LIVE</v>
          </cell>
          <cell r="V176" t="b">
            <v>0</v>
          </cell>
          <cell r="X176" t="str">
            <v/>
          </cell>
          <cell r="AD176" t="str">
            <v/>
          </cell>
          <cell r="AF176" t="str">
            <v/>
          </cell>
          <cell r="AN176" t="str">
            <v/>
          </cell>
          <cell r="AR176" t="str">
            <v/>
          </cell>
          <cell r="AS176" t="str">
            <v/>
          </cell>
          <cell r="AZ176" t="str">
            <v/>
          </cell>
          <cell r="BB176" t="str">
            <v/>
          </cell>
          <cell r="BC176" t="str">
            <v/>
          </cell>
          <cell r="BE176" t="b">
            <v>0</v>
          </cell>
          <cell r="BM176" t="str">
            <v/>
          </cell>
          <cell r="BO176" t="str">
            <v xml:space="preserve">20/07/2018 HS - On track.
13/07/2018 RJ - no update.
11/07/2018 DC BER Approved at ChMc today
06/07/2018 RJ - PM changed to Charlie Haley.
29/06/2018 DC Charlie Haley sent a copy of the BER over, he advised that this may change after a steering committee </v>
          </cell>
          <cell r="BQ176" t="str">
            <v/>
          </cell>
          <cell r="BS176" t="str">
            <v/>
          </cell>
          <cell r="BU176" t="str">
            <v/>
          </cell>
          <cell r="BW176" t="str">
            <v/>
          </cell>
          <cell r="BX176" t="str">
            <v/>
          </cell>
          <cell r="BY176" t="str">
            <v/>
          </cell>
          <cell r="BZ176" t="str">
            <v/>
          </cell>
          <cell r="CA176" t="str">
            <v>Data Office</v>
          </cell>
          <cell r="CB176" t="str">
            <v/>
          </cell>
          <cell r="CC176" t="str">
            <v>Third Party SI / Service Provider</v>
          </cell>
          <cell r="CD176" t="str">
            <v>Other</v>
          </cell>
          <cell r="CE176" t="str">
            <v>Other</v>
          </cell>
          <cell r="CF176" t="str">
            <v>100+ days</v>
          </cell>
          <cell r="CG176" t="b">
            <v>0</v>
          </cell>
          <cell r="CH176" t="str">
            <v/>
          </cell>
          <cell r="CJ176" t="b">
            <v>0</v>
          </cell>
          <cell r="CK176" t="b">
            <v>0</v>
          </cell>
          <cell r="CL176" t="b">
            <v>0</v>
          </cell>
          <cell r="CM176" t="str">
            <v/>
          </cell>
          <cell r="CO176" t="str">
            <v/>
          </cell>
          <cell r="CP176" t="str">
            <v/>
          </cell>
          <cell r="CQ176" t="b">
            <v>0</v>
          </cell>
          <cell r="CR176" t="b">
            <v>1</v>
          </cell>
          <cell r="CS176" t="str">
            <v/>
          </cell>
          <cell r="CT176" t="str">
            <v/>
          </cell>
          <cell r="CU176" t="str">
            <v/>
          </cell>
          <cell r="CV176" t="str">
            <v>ChMC endorsed Change Proposal</v>
          </cell>
          <cell r="CW176" t="str">
            <v>Multiple Market Groups</v>
          </cell>
          <cell r="CX176" t="b">
            <v>1</v>
          </cell>
          <cell r="CY176" t="b">
            <v>0</v>
          </cell>
          <cell r="CZ176" t="b">
            <v>0</v>
          </cell>
          <cell r="DA176" t="b">
            <v>1</v>
          </cell>
          <cell r="DB176" t="str">
            <v>Service Area 3: Record/submit Data in Compliance with UNC</v>
          </cell>
          <cell r="DC176" t="str">
            <v>One</v>
          </cell>
          <cell r="DD176" t="str">
            <v>High</v>
          </cell>
          <cell r="DE176" t="b">
            <v>0</v>
          </cell>
          <cell r="DF176" t="b">
            <v>0</v>
          </cell>
          <cell r="DG176">
            <v>43264</v>
          </cell>
          <cell r="DH176">
            <v>43264</v>
          </cell>
          <cell r="DJ176">
            <v>43292</v>
          </cell>
        </row>
        <row r="177">
          <cell r="A177" t="str">
            <v>4696</v>
          </cell>
          <cell r="B177" t="str">
            <v>Resolution of penny mismatches within invoice supporting information for Amendment Invoice</v>
          </cell>
          <cell r="C177" t="str">
            <v>Z2 - Change cancelled</v>
          </cell>
          <cell r="D177">
            <v>43304</v>
          </cell>
          <cell r="E177" t="str">
            <v>A1 - ICAF - Awaiting Capture Assignment
Z2 - Change cancelled</v>
          </cell>
          <cell r="F177" t="str">
            <v>A defect was raised by shippers where penny mismatches were identified while validating the financial values within invoice supporting information against the actual invoice values for the Amendment invoice.
This was originally looked at under defect 98 a</v>
          </cell>
          <cell r="G177" t="b">
            <v>0</v>
          </cell>
          <cell r="H177" t="str">
            <v/>
          </cell>
          <cell r="I177">
            <v>43262</v>
          </cell>
          <cell r="K177">
            <v>43344</v>
          </cell>
          <cell r="L177" t="b">
            <v>0</v>
          </cell>
          <cell r="M177" t="str">
            <v/>
          </cell>
          <cell r="N177" t="str">
            <v/>
          </cell>
          <cell r="O177" t="str">
            <v/>
          </cell>
          <cell r="P177" t="str">
            <v>Vicky Spiller</v>
          </cell>
          <cell r="Q177" t="str">
            <v/>
          </cell>
          <cell r="R177" t="str">
            <v>Dan Donovan</v>
          </cell>
          <cell r="S177" t="str">
            <v/>
          </cell>
          <cell r="T177" t="str">
            <v>CR (Internal)</v>
          </cell>
          <cell r="U177" t="str">
            <v>CLOSED</v>
          </cell>
          <cell r="V177" t="b">
            <v>0</v>
          </cell>
          <cell r="W177">
            <v>43304</v>
          </cell>
          <cell r="X177" t="str">
            <v/>
          </cell>
          <cell r="AD177" t="str">
            <v/>
          </cell>
          <cell r="AF177" t="str">
            <v/>
          </cell>
          <cell r="AN177" t="str">
            <v/>
          </cell>
          <cell r="AR177" t="str">
            <v/>
          </cell>
          <cell r="AS177" t="str">
            <v/>
          </cell>
          <cell r="AZ177" t="str">
            <v/>
          </cell>
          <cell r="BB177" t="str">
            <v/>
          </cell>
          <cell r="BC177" t="str">
            <v/>
          </cell>
          <cell r="BE177" t="b">
            <v>0</v>
          </cell>
          <cell r="BM177" t="str">
            <v/>
          </cell>
          <cell r="BO177" t="str">
            <v>23/07/2018 Dc Email from Dan Donovan to confirm they will not be proceeding with this change.
01/07/2018 Dc I have chased Dan Donovan to see it this change is still needed and will go to ICAF.  He is to come back to me today.
13/06/2018 DC This change was</v>
          </cell>
          <cell r="BQ177" t="str">
            <v/>
          </cell>
          <cell r="BS177" t="str">
            <v/>
          </cell>
          <cell r="BU177" t="str">
            <v/>
          </cell>
          <cell r="BW177" t="str">
            <v/>
          </cell>
          <cell r="BX177" t="str">
            <v/>
          </cell>
          <cell r="BY177" t="str">
            <v/>
          </cell>
          <cell r="BZ177" t="str">
            <v/>
          </cell>
          <cell r="CA177" t="str">
            <v>ICAF</v>
          </cell>
          <cell r="CB177" t="str">
            <v/>
          </cell>
          <cell r="CC177" t="str">
            <v>Third Party SI / Service Provider</v>
          </cell>
          <cell r="CD177" t="str">
            <v/>
          </cell>
          <cell r="CE177" t="str">
            <v/>
          </cell>
          <cell r="CF177" t="str">
            <v/>
          </cell>
          <cell r="CG177" t="b">
            <v>0</v>
          </cell>
          <cell r="CH177" t="str">
            <v/>
          </cell>
          <cell r="CJ177" t="b">
            <v>0</v>
          </cell>
          <cell r="CK177" t="b">
            <v>0</v>
          </cell>
          <cell r="CL177" t="b">
            <v>0</v>
          </cell>
          <cell r="CM177" t="str">
            <v/>
          </cell>
          <cell r="CO177" t="str">
            <v/>
          </cell>
          <cell r="CP177" t="str">
            <v/>
          </cell>
          <cell r="CQ177" t="b">
            <v>0</v>
          </cell>
          <cell r="CR177" t="b">
            <v>0</v>
          </cell>
          <cell r="CS177" t="str">
            <v/>
          </cell>
          <cell r="CT177" t="str">
            <v/>
          </cell>
          <cell r="CU177" t="str">
            <v/>
          </cell>
          <cell r="CV177" t="str">
            <v/>
          </cell>
          <cell r="CW177" t="str">
            <v/>
          </cell>
          <cell r="CX177" t="b">
            <v>1</v>
          </cell>
          <cell r="CY177" t="b">
            <v>0</v>
          </cell>
          <cell r="CZ177" t="b">
            <v>0</v>
          </cell>
          <cell r="DA177" t="b">
            <v>0</v>
          </cell>
          <cell r="DB177" t="str">
            <v/>
          </cell>
          <cell r="DC177" t="str">
            <v/>
          </cell>
          <cell r="DD177" t="str">
            <v/>
          </cell>
          <cell r="DE177" t="b">
            <v>0</v>
          </cell>
          <cell r="DF177" t="b">
            <v>0</v>
          </cell>
        </row>
        <row r="178">
          <cell r="A178" t="str">
            <v>4542</v>
          </cell>
          <cell r="B178" t="str">
            <v>Changes to the Shipper Portfolio Summary Report (new fields and removal of fields no longer applicable)</v>
          </cell>
          <cell r="C178" t="str">
            <v>D1 - Change in delivery</v>
          </cell>
          <cell r="D178">
            <v>43201</v>
          </cell>
          <cell r="E178" t="str">
            <v>1.0 Awaiting ICAF Assignment  24/11/2017
2.2 Awating ME/BICC HLE quote
1.5 Change Proposal out for Shipper Consultation
2.1. Start-Up Approach In Progress
4. EQR In-Progress
0. BER Awaiting ChMC Approval
11. Change In Delivery</v>
          </cell>
          <cell r="F178" t="str">
            <v>Current PSR report was introduced some time back and many of fields supplied are no longer relevant due to industry change i.e. removal of interruptible supply points  (so blank). As Nexus is now implemented the PSR report needs to provide information rel</v>
          </cell>
          <cell r="G178" t="b">
            <v>0</v>
          </cell>
          <cell r="H178" t="str">
            <v/>
          </cell>
          <cell r="I178">
            <v>43063</v>
          </cell>
          <cell r="K178">
            <v>43405</v>
          </cell>
          <cell r="L178" t="b">
            <v>0</v>
          </cell>
          <cell r="M178" t="str">
            <v/>
          </cell>
          <cell r="N178" t="str">
            <v/>
          </cell>
          <cell r="O178" t="str">
            <v>Steve Mulinganie</v>
          </cell>
          <cell r="P178" t="str">
            <v>Emma Smith</v>
          </cell>
          <cell r="Q178" t="str">
            <v/>
          </cell>
          <cell r="R178" t="str">
            <v/>
          </cell>
          <cell r="S178" t="str">
            <v>Jo Duncan</v>
          </cell>
          <cell r="T178" t="str">
            <v>CP</v>
          </cell>
          <cell r="U178" t="str">
            <v>LIVE</v>
          </cell>
          <cell r="V178" t="b">
            <v>0</v>
          </cell>
          <cell r="X178" t="str">
            <v/>
          </cell>
          <cell r="AD178" t="str">
            <v/>
          </cell>
          <cell r="AF178" t="str">
            <v/>
          </cell>
          <cell r="AN178" t="str">
            <v/>
          </cell>
          <cell r="AR178" t="str">
            <v/>
          </cell>
          <cell r="AS178" t="str">
            <v/>
          </cell>
          <cell r="AZ178" t="str">
            <v/>
          </cell>
          <cell r="BB178" t="str">
            <v/>
          </cell>
          <cell r="BC178" t="str">
            <v/>
          </cell>
          <cell r="BE178" t="b">
            <v>0</v>
          </cell>
          <cell r="BH178">
            <v>43372</v>
          </cell>
          <cell r="BM178" t="str">
            <v/>
          </cell>
          <cell r="BO178" t="str">
            <v xml:space="preserve">20/07/2018 HS - Universe changes. Andy Wooslam still working on this.
13/07/2018 RJ - No update. 
06/07/2018 RJ - On track.
22/06/2018 RJ - pushed to end of August from end of June to accommodate universe change.
15/06/2018 RJ  - Delivered locally, moved </v>
          </cell>
          <cell r="BQ178" t="str">
            <v/>
          </cell>
          <cell r="BS178" t="str">
            <v/>
          </cell>
          <cell r="BU178" t="str">
            <v/>
          </cell>
          <cell r="BW178" t="str">
            <v/>
          </cell>
          <cell r="BX178" t="str">
            <v/>
          </cell>
          <cell r="BY178" t="str">
            <v/>
          </cell>
          <cell r="BZ178" t="str">
            <v/>
          </cell>
          <cell r="CA178" t="str">
            <v>Data Office</v>
          </cell>
          <cell r="CB178" t="str">
            <v>XO3605</v>
          </cell>
          <cell r="CC178" t="str">
            <v>Xoserve Resource</v>
          </cell>
          <cell r="CD178" t="str">
            <v>BW</v>
          </cell>
          <cell r="CE178" t="str">
            <v>Other</v>
          </cell>
          <cell r="CF178" t="str">
            <v>0-30 days</v>
          </cell>
          <cell r="CG178" t="b">
            <v>1</v>
          </cell>
          <cell r="CH178" t="str">
            <v>Xoserve</v>
          </cell>
          <cell r="CI178">
            <v>43495</v>
          </cell>
          <cell r="CJ178" t="b">
            <v>0</v>
          </cell>
          <cell r="CK178" t="b">
            <v>0</v>
          </cell>
          <cell r="CL178" t="b">
            <v>0</v>
          </cell>
          <cell r="CM178" t="str">
            <v/>
          </cell>
          <cell r="CN178">
            <v>0</v>
          </cell>
          <cell r="CO178" t="str">
            <v>Provides relevant and useful information to the industry.</v>
          </cell>
          <cell r="CP178" t="str">
            <v>Medium</v>
          </cell>
          <cell r="CQ178" t="b">
            <v>0</v>
          </cell>
          <cell r="CR178" t="b">
            <v>0</v>
          </cell>
          <cell r="CS178" t="str">
            <v/>
          </cell>
          <cell r="CT178" t="str">
            <v>Monthly</v>
          </cell>
          <cell r="CU178" t="str">
            <v>One</v>
          </cell>
          <cell r="CV178" t="str">
            <v>ChMC endorsed Change Proposal</v>
          </cell>
          <cell r="CW178" t="str">
            <v>One Market Participant</v>
          </cell>
          <cell r="CX178" t="b">
            <v>1</v>
          </cell>
          <cell r="CY178" t="b">
            <v>0</v>
          </cell>
          <cell r="CZ178" t="b">
            <v>0</v>
          </cell>
          <cell r="DA178" t="b">
            <v>0</v>
          </cell>
          <cell r="DB178" t="str">
            <v>Service Area 18: Provision of User Reports and Information</v>
          </cell>
          <cell r="DC178" t="str">
            <v>One</v>
          </cell>
          <cell r="DD178" t="str">
            <v>Low</v>
          </cell>
          <cell r="DE178" t="b">
            <v>0</v>
          </cell>
          <cell r="DF178" t="b">
            <v>0</v>
          </cell>
          <cell r="DG178">
            <v>43110</v>
          </cell>
          <cell r="DH178">
            <v>43201</v>
          </cell>
          <cell r="DJ178">
            <v>43201</v>
          </cell>
        </row>
        <row r="179">
          <cell r="A179" t="str">
            <v>4543</v>
          </cell>
          <cell r="B179" t="str">
            <v>UNC Modification 0636 - - Updating the parameters for the NTS Optional Commodity Charge</v>
          </cell>
          <cell r="C179" t="str">
            <v>Y2 - ROM completed</v>
          </cell>
          <cell r="D179">
            <v>43082</v>
          </cell>
          <cell r="E179" t="str">
            <v>0. ROM In-Progress 28/11/2017
0.5 Change Proposal awaiting MOD approval (ROM complete)</v>
          </cell>
          <cell r="F179" t="str">
            <v>Mod 0636 Solution (Section 5)
The proposal requires a change to the charging methodology contained within Section Y (3.5 NTS Optional Commodity Rate) and Section B3.12.10(b) of the UNC.
The parameters of the NTS Optional Commodity charge formula are deriv</v>
          </cell>
          <cell r="G179" t="b">
            <v>0</v>
          </cell>
          <cell r="H179" t="str">
            <v xml:space="preserve"> 0636</v>
          </cell>
          <cell r="I179">
            <v>43067</v>
          </cell>
          <cell r="K179">
            <v>43252</v>
          </cell>
          <cell r="L179" t="b">
            <v>0</v>
          </cell>
          <cell r="M179" t="str">
            <v/>
          </cell>
          <cell r="N179" t="str">
            <v/>
          </cell>
          <cell r="O179" t="str">
            <v>Debra Hawkin</v>
          </cell>
          <cell r="P179" t="str">
            <v>Debra Hawkin</v>
          </cell>
          <cell r="Q179" t="str">
            <v/>
          </cell>
          <cell r="R179" t="str">
            <v/>
          </cell>
          <cell r="S179" t="str">
            <v>Padmini Duvvuri</v>
          </cell>
          <cell r="T179" t="str">
            <v>CP</v>
          </cell>
          <cell r="U179" t="str">
            <v>COMPLETE</v>
          </cell>
          <cell r="V179" t="b">
            <v>0</v>
          </cell>
          <cell r="W179">
            <v>43262</v>
          </cell>
          <cell r="X179" t="str">
            <v/>
          </cell>
          <cell r="AD179" t="str">
            <v/>
          </cell>
          <cell r="AF179" t="str">
            <v/>
          </cell>
          <cell r="AN179" t="str">
            <v/>
          </cell>
          <cell r="AR179" t="str">
            <v/>
          </cell>
          <cell r="AS179" t="str">
            <v/>
          </cell>
          <cell r="AZ179" t="str">
            <v/>
          </cell>
          <cell r="BB179" t="str">
            <v/>
          </cell>
          <cell r="BC179" t="str">
            <v/>
          </cell>
          <cell r="BE179" t="b">
            <v>0</v>
          </cell>
          <cell r="BH179">
            <v>43080</v>
          </cell>
          <cell r="BI179">
            <v>43082</v>
          </cell>
          <cell r="BM179" t="str">
            <v/>
          </cell>
          <cell r="BO179" t="str">
            <v>13/12/2017 DC This Mod was discussed at ChMC meeting today, Steve Ganney talked the group through the ROM it will now go to work group for a discussion as to when the CP will be submitted.
12/12/17 DC ROM response received today and sent to  Debra Hawkins</v>
          </cell>
          <cell r="BQ179" t="str">
            <v/>
          </cell>
          <cell r="BS179" t="str">
            <v/>
          </cell>
          <cell r="BU179" t="str">
            <v/>
          </cell>
          <cell r="BW179" t="str">
            <v/>
          </cell>
          <cell r="BX179" t="str">
            <v/>
          </cell>
          <cell r="BY179" t="str">
            <v>50</v>
          </cell>
          <cell r="BZ179" t="str">
            <v/>
          </cell>
          <cell r="CA179" t="str">
            <v>R &amp; N</v>
          </cell>
          <cell r="CB179" t="str">
            <v/>
          </cell>
          <cell r="CC179" t="str">
            <v>Third Party SI / Service Provider</v>
          </cell>
          <cell r="CD179" t="str">
            <v>ISU</v>
          </cell>
          <cell r="CE179" t="str">
            <v>Reads</v>
          </cell>
          <cell r="CF179" t="str">
            <v>0-30days</v>
          </cell>
          <cell r="CG179" t="b">
            <v>0</v>
          </cell>
          <cell r="CH179" t="str">
            <v/>
          </cell>
          <cell r="CJ179" t="b">
            <v>0</v>
          </cell>
          <cell r="CK179" t="b">
            <v>0</v>
          </cell>
          <cell r="CL179" t="b">
            <v>0</v>
          </cell>
          <cell r="CM179" t="str">
            <v/>
          </cell>
          <cell r="CN179">
            <v>0</v>
          </cell>
          <cell r="CO179" t="str">
            <v/>
          </cell>
          <cell r="CP179" t="str">
            <v/>
          </cell>
          <cell r="CQ179" t="b">
            <v>0</v>
          </cell>
          <cell r="CR179" t="b">
            <v>0</v>
          </cell>
          <cell r="CS179" t="str">
            <v/>
          </cell>
          <cell r="CT179" t="str">
            <v/>
          </cell>
          <cell r="CU179" t="str">
            <v/>
          </cell>
          <cell r="CV179" t="str">
            <v>MOD/Ofgem</v>
          </cell>
          <cell r="CW179" t="str">
            <v>All UK Gas Market Participants</v>
          </cell>
          <cell r="CX179" t="b">
            <v>1</v>
          </cell>
          <cell r="CY179" t="b">
            <v>1</v>
          </cell>
          <cell r="CZ179" t="b">
            <v>0</v>
          </cell>
          <cell r="DA179" t="b">
            <v>0</v>
          </cell>
          <cell r="DB179" t="str">
            <v>Service Area 7: NTS Capacity / LDZ Capacity / Commodity / Reconciliation / Ad-Hoc Adjustment and Energy Balancing Invoices</v>
          </cell>
          <cell r="DC179" t="str">
            <v>Two to Five</v>
          </cell>
          <cell r="DD179" t="str">
            <v>Medium</v>
          </cell>
          <cell r="DE179" t="b">
            <v>0</v>
          </cell>
          <cell r="DF179" t="b">
            <v>0</v>
          </cell>
        </row>
        <row r="180">
          <cell r="A180" t="str">
            <v>COR2449</v>
          </cell>
          <cell r="B180" t="str">
            <v>Retention of MAM ID in Transporter Systems at change of Shipper (MOD 437)</v>
          </cell>
          <cell r="C180" t="str">
            <v>Z2 - Change cancelled</v>
          </cell>
          <cell r="D180">
            <v>41649</v>
          </cell>
          <cell r="E180" t="str">
            <v>CO RCVD 16/01/2013
EQ PROD30/01/2013
EQ SENT 13/02/2013 BE RCVD 15/02/20I3 BE PROD 01/03/2013
BE SENT 05/06/2013
CA RCVD 06/06/2013
SN SENT 19/06/2013
PD PROD 19/06/2013
PD IMPD 25/07/2013
PD-SENT 03/01/2014
PD-CLSD 10/01/2014</v>
          </cell>
          <cell r="F180" t="str">
            <v>Currently Transporter systems remove the MAM ID following change of Shipper. UNC Mod 437 looks to change the process to retain the MAM ID in Transporter systems following a change of Shipper. This COR should support the detailed solution as specified in U</v>
          </cell>
          <cell r="G180" t="b">
            <v>1</v>
          </cell>
          <cell r="H180" t="str">
            <v/>
          </cell>
          <cell r="I180">
            <v>41290</v>
          </cell>
          <cell r="J180">
            <v>41304</v>
          </cell>
          <cell r="L180" t="b">
            <v>0</v>
          </cell>
          <cell r="M180" t="str">
            <v>ADN</v>
          </cell>
          <cell r="N180" t="str">
            <v/>
          </cell>
          <cell r="O180" t="str">
            <v>Joel Martin</v>
          </cell>
          <cell r="P180" t="str">
            <v>Joel Martin</v>
          </cell>
          <cell r="Q180" t="str">
            <v>Workload Meeting 23/01/2013</v>
          </cell>
          <cell r="R180" t="str">
            <v>Dave Addison</v>
          </cell>
          <cell r="S180" t="str">
            <v xml:space="preserve">Lee Chambers </v>
          </cell>
          <cell r="T180" t="str">
            <v>CO</v>
          </cell>
          <cell r="U180" t="str">
            <v>CLOSED</v>
          </cell>
          <cell r="V180" t="b">
            <v>1</v>
          </cell>
          <cell r="X180" t="str">
            <v>Jon Follows</v>
          </cell>
          <cell r="Y180">
            <v>41304</v>
          </cell>
          <cell r="Z180">
            <v>41318</v>
          </cell>
          <cell r="AB180">
            <v>41318</v>
          </cell>
          <cell r="AD180" t="str">
            <v/>
          </cell>
          <cell r="AF180" t="str">
            <v>SENT</v>
          </cell>
          <cell r="AG180">
            <v>41318</v>
          </cell>
          <cell r="AH180">
            <v>41320</v>
          </cell>
          <cell r="AI180">
            <v>41334</v>
          </cell>
          <cell r="AJ180">
            <v>41334</v>
          </cell>
          <cell r="AK180">
            <v>41432</v>
          </cell>
          <cell r="AM180">
            <v>41430</v>
          </cell>
          <cell r="AN180" t="str">
            <v>Pre Sanction Meeting 04/06/13</v>
          </cell>
          <cell r="AR180" t="str">
            <v/>
          </cell>
          <cell r="AS180" t="str">
            <v>SENT</v>
          </cell>
          <cell r="AT180">
            <v>41430</v>
          </cell>
          <cell r="AU180">
            <v>41431</v>
          </cell>
          <cell r="AV180">
            <v>41444</v>
          </cell>
          <cell r="AW180">
            <v>41444</v>
          </cell>
          <cell r="AX180">
            <v>41444</v>
          </cell>
          <cell r="AZ180" t="str">
            <v/>
          </cell>
          <cell r="BA180">
            <v>41444</v>
          </cell>
          <cell r="BB180" t="str">
            <v/>
          </cell>
          <cell r="BC180" t="str">
            <v>SENT</v>
          </cell>
          <cell r="BD180">
            <v>41444</v>
          </cell>
          <cell r="BE180" t="b">
            <v>0</v>
          </cell>
          <cell r="BF180">
            <v>3</v>
          </cell>
          <cell r="BH180">
            <v>41480</v>
          </cell>
          <cell r="BI180">
            <v>41480</v>
          </cell>
          <cell r="BJ180">
            <v>41578</v>
          </cell>
          <cell r="BK180">
            <v>41642</v>
          </cell>
          <cell r="BM180" t="str">
            <v>CLSD</v>
          </cell>
          <cell r="BN180">
            <v>41649</v>
          </cell>
          <cell r="BO180" t="str">
            <v>15/02/13 KB - External Spend Category changed to Pot 3 per e-mail from Joel Martin - this was originally submitted as a Pot 4 (All Network) funded changed however this was challenged by Sean McGoldrick (UKT).</v>
          </cell>
          <cell r="BQ180" t="str">
            <v/>
          </cell>
          <cell r="BS180" t="str">
            <v/>
          </cell>
          <cell r="BU180" t="str">
            <v/>
          </cell>
          <cell r="BW180" t="str">
            <v/>
          </cell>
          <cell r="BX180" t="str">
            <v/>
          </cell>
          <cell r="BY180" t="str">
            <v/>
          </cell>
          <cell r="BZ180" t="str">
            <v/>
          </cell>
          <cell r="CA180" t="str">
            <v/>
          </cell>
          <cell r="CB180" t="str">
            <v/>
          </cell>
          <cell r="CC180" t="str">
            <v/>
          </cell>
          <cell r="CD180" t="str">
            <v/>
          </cell>
          <cell r="CE180" t="str">
            <v/>
          </cell>
          <cell r="CF180" t="str">
            <v/>
          </cell>
          <cell r="CG180" t="b">
            <v>0</v>
          </cell>
          <cell r="CH180" t="str">
            <v/>
          </cell>
          <cell r="CJ180" t="b">
            <v>0</v>
          </cell>
          <cell r="CK180" t="b">
            <v>0</v>
          </cell>
          <cell r="CL180" t="b">
            <v>0</v>
          </cell>
          <cell r="CM180" t="str">
            <v/>
          </cell>
          <cell r="CO180" t="str">
            <v/>
          </cell>
          <cell r="CP180" t="str">
            <v/>
          </cell>
          <cell r="CQ180" t="b">
            <v>0</v>
          </cell>
          <cell r="CR180" t="b">
            <v>0</v>
          </cell>
          <cell r="CS180" t="str">
            <v/>
          </cell>
          <cell r="CT180" t="str">
            <v/>
          </cell>
          <cell r="CU180" t="str">
            <v/>
          </cell>
          <cell r="CV180" t="str">
            <v/>
          </cell>
          <cell r="CW180" t="str">
            <v/>
          </cell>
          <cell r="CX180" t="b">
            <v>0</v>
          </cell>
          <cell r="CY180" t="b">
            <v>0</v>
          </cell>
          <cell r="CZ180" t="b">
            <v>0</v>
          </cell>
          <cell r="DA180" t="b">
            <v>0</v>
          </cell>
          <cell r="DB180" t="str">
            <v/>
          </cell>
          <cell r="DC180" t="str">
            <v/>
          </cell>
          <cell r="DD180" t="str">
            <v/>
          </cell>
          <cell r="DE180" t="b">
            <v>0</v>
          </cell>
          <cell r="DF180" t="b">
            <v>0</v>
          </cell>
        </row>
        <row r="181">
          <cell r="A181" t="str">
            <v>4374</v>
          </cell>
          <cell r="B181" t="str">
            <v xml:space="preserve"> SFTP Delivery for all British Gas Reports (ASR)</v>
          </cell>
          <cell r="C181" t="str">
            <v>Z2 - Change cancelled</v>
          </cell>
          <cell r="D181">
            <v>43000</v>
          </cell>
          <cell r="E181" t="str">
            <v>CO-RCVD 22/09/2017
CO-CLSD 31/10/2017</v>
          </cell>
          <cell r="F181" t="str">
            <v xml:space="preserve"> The customer has requested for all British Gas Reports to now be delivered via SFTP. These reports are currently delivered via email and DVD:
BUS Primes &amp; Subs Report
BGT Meter Report
BUS AQ Report
BUS Nomination Enquiry Report
BUS Beacon Report
As the</v>
          </cell>
          <cell r="G181" t="b">
            <v>0</v>
          </cell>
          <cell r="H181" t="str">
            <v/>
          </cell>
          <cell r="I181">
            <v>43000</v>
          </cell>
          <cell r="K181">
            <v>43008</v>
          </cell>
          <cell r="L181" t="b">
            <v>0</v>
          </cell>
          <cell r="M181" t="str">
            <v/>
          </cell>
          <cell r="N181" t="str">
            <v/>
          </cell>
          <cell r="O181" t="str">
            <v/>
          </cell>
          <cell r="P181" t="str">
            <v>Greg Causon</v>
          </cell>
          <cell r="Q181" t="str">
            <v>ICAF 11/10/17</v>
          </cell>
          <cell r="R181" t="str">
            <v/>
          </cell>
          <cell r="S181" t="str">
            <v>Dene Williams</v>
          </cell>
          <cell r="T181" t="str">
            <v>CR (ASR)</v>
          </cell>
          <cell r="U181" t="str">
            <v>CLOSED</v>
          </cell>
          <cell r="V181" t="b">
            <v>0</v>
          </cell>
          <cell r="X181" t="str">
            <v/>
          </cell>
          <cell r="AD181" t="str">
            <v/>
          </cell>
          <cell r="AF181" t="str">
            <v/>
          </cell>
          <cell r="AN181" t="str">
            <v/>
          </cell>
          <cell r="AR181" t="str">
            <v/>
          </cell>
          <cell r="AS181" t="str">
            <v/>
          </cell>
          <cell r="AZ181" t="str">
            <v/>
          </cell>
          <cell r="BB181" t="str">
            <v/>
          </cell>
          <cell r="BC181" t="str">
            <v/>
          </cell>
          <cell r="BE181" t="b">
            <v>0</v>
          </cell>
          <cell r="BM181" t="str">
            <v/>
          </cell>
          <cell r="BO181" t="str">
            <v>15/11/2017 JB Change proposal to be closed during following analysis with Emma Smith and business Ops stakeholders. Formal closure required via next DSC change management committee.
2/11/2017 DC email sent to DW and TL to advise this change is closed.
1/1</v>
          </cell>
          <cell r="BQ181" t="str">
            <v/>
          </cell>
          <cell r="BS181" t="str">
            <v/>
          </cell>
          <cell r="BU181" t="str">
            <v/>
          </cell>
          <cell r="BW181" t="str">
            <v/>
          </cell>
          <cell r="BX181" t="str">
            <v/>
          </cell>
          <cell r="BY181" t="str">
            <v>99</v>
          </cell>
          <cell r="BZ181" t="str">
            <v/>
          </cell>
          <cell r="CA181" t="str">
            <v>R &amp; N</v>
          </cell>
          <cell r="CB181" t="str">
            <v/>
          </cell>
          <cell r="CC181" t="str">
            <v>Project Delivery</v>
          </cell>
          <cell r="CD181" t="str">
            <v/>
          </cell>
          <cell r="CE181" t="str">
            <v/>
          </cell>
          <cell r="CF181" t="str">
            <v/>
          </cell>
          <cell r="CG181" t="b">
            <v>0</v>
          </cell>
          <cell r="CH181" t="str">
            <v/>
          </cell>
          <cell r="CJ181" t="b">
            <v>0</v>
          </cell>
          <cell r="CK181" t="b">
            <v>0</v>
          </cell>
          <cell r="CL181" t="b">
            <v>0</v>
          </cell>
          <cell r="CM181" t="str">
            <v/>
          </cell>
          <cell r="CO181" t="str">
            <v/>
          </cell>
          <cell r="CP181" t="str">
            <v/>
          </cell>
          <cell r="CQ181" t="b">
            <v>0</v>
          </cell>
          <cell r="CR181" t="b">
            <v>0</v>
          </cell>
          <cell r="CS181" t="str">
            <v/>
          </cell>
          <cell r="CT181" t="str">
            <v/>
          </cell>
          <cell r="CU181" t="str">
            <v/>
          </cell>
          <cell r="CV181" t="str">
            <v/>
          </cell>
          <cell r="CW181" t="str">
            <v/>
          </cell>
          <cell r="CX181" t="b">
            <v>0</v>
          </cell>
          <cell r="CY181" t="b">
            <v>0</v>
          </cell>
          <cell r="CZ181" t="b">
            <v>0</v>
          </cell>
          <cell r="DA181" t="b">
            <v>0</v>
          </cell>
          <cell r="DB181" t="str">
            <v/>
          </cell>
          <cell r="DC181" t="str">
            <v/>
          </cell>
          <cell r="DD181" t="str">
            <v/>
          </cell>
          <cell r="DE181" t="b">
            <v>0</v>
          </cell>
          <cell r="DF181" t="b">
            <v>0</v>
          </cell>
        </row>
        <row r="182">
          <cell r="A182" t="str">
            <v>4348</v>
          </cell>
          <cell r="B182" t="str">
            <v>D346 Enhancement</v>
          </cell>
          <cell r="C182" t="str">
            <v>Z1 - Change completed</v>
          </cell>
          <cell r="D182">
            <v>43200</v>
          </cell>
          <cell r="E182" t="str">
            <v>CO-RCVD - 30/10/2017 Moved to 11.
Change in Delivery 08/11/2017
12. CCR/Internal Closedown Document In Progress
100. Change Completed</v>
          </cell>
          <cell r="F182" t="str">
            <v/>
          </cell>
          <cell r="G182" t="b">
            <v>0</v>
          </cell>
          <cell r="H182" t="str">
            <v/>
          </cell>
          <cell r="I182">
            <v>42968</v>
          </cell>
          <cell r="K182">
            <v>43159</v>
          </cell>
          <cell r="L182" t="b">
            <v>0</v>
          </cell>
          <cell r="M182" t="str">
            <v/>
          </cell>
          <cell r="N182" t="str">
            <v/>
          </cell>
          <cell r="O182" t="str">
            <v/>
          </cell>
          <cell r="P182" t="str">
            <v>Carole Elwell</v>
          </cell>
          <cell r="Q182" t="str">
            <v>ICAF</v>
          </cell>
          <cell r="R182" t="str">
            <v>Dan Donovan</v>
          </cell>
          <cell r="S182" t="str">
            <v>Donna Johnson</v>
          </cell>
          <cell r="T182" t="str">
            <v>CR (Internal)</v>
          </cell>
          <cell r="U182" t="str">
            <v>COMPLETE</v>
          </cell>
          <cell r="V182" t="b">
            <v>0</v>
          </cell>
          <cell r="W182">
            <v>43200</v>
          </cell>
          <cell r="X182" t="str">
            <v/>
          </cell>
          <cell r="AD182" t="str">
            <v/>
          </cell>
          <cell r="AF182" t="str">
            <v/>
          </cell>
          <cell r="AN182" t="str">
            <v/>
          </cell>
          <cell r="AR182" t="str">
            <v/>
          </cell>
          <cell r="AS182" t="str">
            <v/>
          </cell>
          <cell r="AZ182" t="str">
            <v/>
          </cell>
          <cell r="BB182" t="str">
            <v/>
          </cell>
          <cell r="BC182" t="str">
            <v/>
          </cell>
          <cell r="BE182" t="b">
            <v>0</v>
          </cell>
          <cell r="BH182">
            <v>43104</v>
          </cell>
          <cell r="BI182">
            <v>43104</v>
          </cell>
          <cell r="BM182" t="str">
            <v/>
          </cell>
          <cell r="BO182" t="str">
            <v>11/04/2018 DC Karen Goodwin sent and email with confirmation that the other part of the work was not required.  Therefore this change can be closed.
11/04/2018 DC Carol has responded to say the change ha been implemented but there was part of the CP reque</v>
          </cell>
          <cell r="BQ182" t="str">
            <v/>
          </cell>
          <cell r="BS182" t="str">
            <v/>
          </cell>
          <cell r="BU182" t="str">
            <v/>
          </cell>
          <cell r="BW182" t="str">
            <v/>
          </cell>
          <cell r="BX182" t="str">
            <v/>
          </cell>
          <cell r="BY182" t="str">
            <v>50</v>
          </cell>
          <cell r="BZ182" t="str">
            <v/>
          </cell>
          <cell r="CA182" t="str">
            <v>Other</v>
          </cell>
          <cell r="CB182" t="str">
            <v>XO3553</v>
          </cell>
          <cell r="CC182" t="str">
            <v>ME</v>
          </cell>
          <cell r="CD182" t="str">
            <v>Other</v>
          </cell>
          <cell r="CE182" t="str">
            <v>Other</v>
          </cell>
          <cell r="CF182" t="str">
            <v>0-30days</v>
          </cell>
          <cell r="CG182" t="b">
            <v>1</v>
          </cell>
          <cell r="CH182" t="str">
            <v>Xoserve</v>
          </cell>
          <cell r="CI182">
            <v>43159</v>
          </cell>
          <cell r="CJ182" t="b">
            <v>0</v>
          </cell>
          <cell r="CK182" t="b">
            <v>0</v>
          </cell>
          <cell r="CL182" t="b">
            <v>0</v>
          </cell>
          <cell r="CM182" t="str">
            <v/>
          </cell>
          <cell r="CN182">
            <v>0</v>
          </cell>
          <cell r="CO182" t="str">
            <v/>
          </cell>
          <cell r="CP182" t="str">
            <v>Medium</v>
          </cell>
          <cell r="CQ182" t="b">
            <v>0</v>
          </cell>
          <cell r="CR182" t="b">
            <v>0</v>
          </cell>
          <cell r="CS182" t="str">
            <v/>
          </cell>
          <cell r="CT182" t="str">
            <v>Weekly</v>
          </cell>
          <cell r="CU182" t="str">
            <v>Two to Five</v>
          </cell>
          <cell r="CV182" t="str">
            <v>License Condition</v>
          </cell>
          <cell r="CW182" t="str">
            <v>Multiple Market Participants</v>
          </cell>
          <cell r="CX182" t="b">
            <v>1</v>
          </cell>
          <cell r="CY182" t="b">
            <v>1</v>
          </cell>
          <cell r="CZ182" t="b">
            <v>1</v>
          </cell>
          <cell r="DA182" t="b">
            <v>0</v>
          </cell>
          <cell r="DB182" t="str">
            <v>Service Area 23: Internal</v>
          </cell>
          <cell r="DC182" t="str">
            <v>None (Xoserve internal initiative)</v>
          </cell>
          <cell r="DD182" t="str">
            <v>Low</v>
          </cell>
          <cell r="DE182" t="b">
            <v>0</v>
          </cell>
          <cell r="DF182" t="b">
            <v>0</v>
          </cell>
        </row>
        <row r="183">
          <cell r="A183" t="str">
            <v>COR3402</v>
          </cell>
          <cell r="B183" t="str">
            <v>Reporting Registration Status</v>
          </cell>
          <cell r="C183" t="str">
            <v>Z1 - Change completed</v>
          </cell>
          <cell r="D183">
            <v>41942</v>
          </cell>
          <cell r="E183" t="str">
            <v>CO-RCVD 27/05/2014
EQ-PROD 09/06/2014
EQ-SENT 30/06/2014
BE-RCVD 02/07/2014
BE-PROD 02/07/2014
BE-SENT 22/07/2014
CA-RCVD 25/07/2014 
SN-PROD 07/08/2014
PD-PROD 15/08/2014
PD-IMPD 12/09/2014
PD-SENT 21/10/2014
PD-CLSD 30/10/2014</v>
          </cell>
          <cell r="F183" t="str">
            <v>Weekly report required to update Transporter of registration status of Meter Point Reference Numbers where the new supplies were substantially completed in the previous 6 months.  
This change covers Transporter obligations to eliminate root causes of Shi</v>
          </cell>
          <cell r="G183" t="b">
            <v>0</v>
          </cell>
          <cell r="H183" t="str">
            <v/>
          </cell>
          <cell r="I183">
            <v>41786</v>
          </cell>
          <cell r="J183">
            <v>41799</v>
          </cell>
          <cell r="L183" t="b">
            <v>1</v>
          </cell>
          <cell r="M183" t="str">
            <v>NNW</v>
          </cell>
          <cell r="N183" t="str">
            <v>SGN</v>
          </cell>
          <cell r="O183" t="str">
            <v>Colin Thomson</v>
          </cell>
          <cell r="P183" t="str">
            <v>Colin Thomson</v>
          </cell>
          <cell r="Q183" t="str">
            <v>ICAF Meeting 28/05/14</v>
          </cell>
          <cell r="R183" t="str">
            <v>Dave Ackers</v>
          </cell>
          <cell r="S183" t="str">
            <v>Lorraine Cave</v>
          </cell>
          <cell r="T183" t="str">
            <v>CO</v>
          </cell>
          <cell r="U183" t="str">
            <v>COMPLETE</v>
          </cell>
          <cell r="V183" t="b">
            <v>1</v>
          </cell>
          <cell r="W183">
            <v>41942</v>
          </cell>
          <cell r="X183" t="str">
            <v>Nita Patel / Sue Broadbent</v>
          </cell>
          <cell r="Y183">
            <v>41799</v>
          </cell>
          <cell r="Z183">
            <v>41820</v>
          </cell>
          <cell r="AD183" t="str">
            <v/>
          </cell>
          <cell r="AF183" t="str">
            <v>SENT</v>
          </cell>
          <cell r="AG183">
            <v>41820</v>
          </cell>
          <cell r="AH183">
            <v>41822</v>
          </cell>
          <cell r="AI183">
            <v>41835</v>
          </cell>
          <cell r="AJ183">
            <v>41835</v>
          </cell>
          <cell r="AK183">
            <v>41844</v>
          </cell>
          <cell r="AM183">
            <v>41842</v>
          </cell>
          <cell r="AN183" t="str">
            <v>Pre Sanction Review Meeting 22/07/14</v>
          </cell>
          <cell r="AO183">
            <v>41934</v>
          </cell>
          <cell r="AP183">
            <v>3168</v>
          </cell>
          <cell r="AR183" t="str">
            <v/>
          </cell>
          <cell r="AS183" t="str">
            <v>SENT</v>
          </cell>
          <cell r="AT183">
            <v>41842</v>
          </cell>
          <cell r="AU183">
            <v>41845</v>
          </cell>
          <cell r="AV183">
            <v>41859</v>
          </cell>
          <cell r="AW183">
            <v>41858</v>
          </cell>
          <cell r="AZ183" t="str">
            <v/>
          </cell>
          <cell r="BB183" t="str">
            <v/>
          </cell>
          <cell r="BC183" t="str">
            <v>PROD</v>
          </cell>
          <cell r="BD183">
            <v>41845</v>
          </cell>
          <cell r="BE183" t="b">
            <v>0</v>
          </cell>
          <cell r="BF183">
            <v>5</v>
          </cell>
          <cell r="BG183">
            <v>41799</v>
          </cell>
          <cell r="BH183">
            <v>41894</v>
          </cell>
          <cell r="BI183">
            <v>41894</v>
          </cell>
          <cell r="BJ183">
            <v>41942</v>
          </cell>
          <cell r="BK183">
            <v>41933</v>
          </cell>
          <cell r="BM183" t="str">
            <v>CLSD</v>
          </cell>
          <cell r="BN183">
            <v>41942</v>
          </cell>
          <cell r="BO183" t="str">
            <v>15/08/14 KB - Email received from Colin Thomson approving  non delivery of a SN.  Moved to PD-PROD
13/08 KB - /Proposal to progress straight to report delivery without a SN.  Awaiting approval from Colin.   
01/07/14 KB BEO date received set at 02/07 due</v>
          </cell>
          <cell r="BQ183" t="str">
            <v/>
          </cell>
          <cell r="BS183" t="str">
            <v/>
          </cell>
          <cell r="BU183" t="str">
            <v/>
          </cell>
          <cell r="BW183" t="str">
            <v/>
          </cell>
          <cell r="BX183" t="str">
            <v/>
          </cell>
          <cell r="BY183" t="str">
            <v/>
          </cell>
          <cell r="BZ183" t="str">
            <v/>
          </cell>
          <cell r="CA183" t="str">
            <v/>
          </cell>
          <cell r="CB183" t="str">
            <v/>
          </cell>
          <cell r="CC183" t="str">
            <v/>
          </cell>
          <cell r="CD183" t="str">
            <v/>
          </cell>
          <cell r="CE183" t="str">
            <v/>
          </cell>
          <cell r="CF183" t="str">
            <v/>
          </cell>
          <cell r="CG183" t="b">
            <v>0</v>
          </cell>
          <cell r="CH183" t="str">
            <v/>
          </cell>
          <cell r="CJ183" t="b">
            <v>0</v>
          </cell>
          <cell r="CK183" t="b">
            <v>0</v>
          </cell>
          <cell r="CL183" t="b">
            <v>0</v>
          </cell>
          <cell r="CM183" t="str">
            <v/>
          </cell>
          <cell r="CO183" t="str">
            <v/>
          </cell>
          <cell r="CP183" t="str">
            <v/>
          </cell>
          <cell r="CQ183" t="b">
            <v>0</v>
          </cell>
          <cell r="CR183" t="b">
            <v>0</v>
          </cell>
          <cell r="CS183" t="str">
            <v/>
          </cell>
          <cell r="CT183" t="str">
            <v/>
          </cell>
          <cell r="CU183" t="str">
            <v/>
          </cell>
          <cell r="CV183" t="str">
            <v/>
          </cell>
          <cell r="CW183" t="str">
            <v/>
          </cell>
          <cell r="CX183" t="b">
            <v>0</v>
          </cell>
          <cell r="CY183" t="b">
            <v>0</v>
          </cell>
          <cell r="CZ183" t="b">
            <v>0</v>
          </cell>
          <cell r="DA183" t="b">
            <v>0</v>
          </cell>
          <cell r="DB183" t="str">
            <v/>
          </cell>
          <cell r="DC183" t="str">
            <v/>
          </cell>
          <cell r="DD183" t="str">
            <v/>
          </cell>
          <cell r="DE183" t="b">
            <v>0</v>
          </cell>
          <cell r="DF183" t="b">
            <v>0</v>
          </cell>
        </row>
        <row r="184">
          <cell r="A184" t="str">
            <v>COR1000.11</v>
          </cell>
          <cell r="B184" t="str">
            <v>XP1 Replacement</v>
          </cell>
          <cell r="C184" t="str">
            <v>Z1 - Change completed</v>
          </cell>
          <cell r="D184">
            <v>41835</v>
          </cell>
          <cell r="E184" t="str">
            <v>PD-IMPD 07/01/2014
PD-CLSD 15/07/2014</v>
          </cell>
          <cell r="F184" t="str">
            <v>Delivery of a new contingency solution that will allow all Users to access the Gemini Systems in the scenario where primary access (via the IX network) is not available.
Ensuring that the delivery of an XP1 solution is within the recognised cost boundari</v>
          </cell>
          <cell r="G184" t="b">
            <v>0</v>
          </cell>
          <cell r="H184" t="str">
            <v/>
          </cell>
          <cell r="I184">
            <v>41299</v>
          </cell>
          <cell r="L184" t="b">
            <v>0</v>
          </cell>
          <cell r="M184" t="str">
            <v/>
          </cell>
          <cell r="N184" t="str">
            <v/>
          </cell>
          <cell r="O184" t="str">
            <v/>
          </cell>
          <cell r="P184" t="str">
            <v/>
          </cell>
          <cell r="Q184" t="str">
            <v/>
          </cell>
          <cell r="R184" t="str">
            <v>Chris Fears</v>
          </cell>
          <cell r="S184" t="str">
            <v>Chris Fears</v>
          </cell>
          <cell r="T184" t="str">
            <v>CO</v>
          </cell>
          <cell r="U184" t="str">
            <v>COMPLETE</v>
          </cell>
          <cell r="V184" t="b">
            <v>0</v>
          </cell>
          <cell r="W184">
            <v>41835</v>
          </cell>
          <cell r="X184" t="str">
            <v>Rebecca Russon</v>
          </cell>
          <cell r="AD184" t="str">
            <v/>
          </cell>
          <cell r="AF184" t="str">
            <v/>
          </cell>
          <cell r="AN184" t="str">
            <v/>
          </cell>
          <cell r="AR184" t="str">
            <v/>
          </cell>
          <cell r="AS184" t="str">
            <v/>
          </cell>
          <cell r="AZ184" t="str">
            <v/>
          </cell>
          <cell r="BB184" t="str">
            <v/>
          </cell>
          <cell r="BC184" t="str">
            <v/>
          </cell>
          <cell r="BE184" t="b">
            <v>0</v>
          </cell>
          <cell r="BF184">
            <v>7</v>
          </cell>
          <cell r="BH184">
            <v>41646</v>
          </cell>
          <cell r="BI184">
            <v>41646</v>
          </cell>
          <cell r="BM184" t="str">
            <v>CLSD</v>
          </cell>
          <cell r="BN184">
            <v>41835</v>
          </cell>
          <cell r="BO184" t="str">
            <v>29/07/15 Cm: CCN filed in the configuration library
15/07/14 Approved closedown document provided by Rebecca Russon.  Imp date taken from P Plan.</v>
          </cell>
          <cell r="BQ184" t="str">
            <v/>
          </cell>
          <cell r="BS184" t="str">
            <v/>
          </cell>
          <cell r="BU184" t="str">
            <v/>
          </cell>
          <cell r="BW184" t="str">
            <v/>
          </cell>
          <cell r="BX184" t="str">
            <v/>
          </cell>
          <cell r="BY184" t="str">
            <v/>
          </cell>
          <cell r="BZ184" t="str">
            <v/>
          </cell>
          <cell r="CA184" t="str">
            <v/>
          </cell>
          <cell r="CB184" t="str">
            <v/>
          </cell>
          <cell r="CC184" t="str">
            <v/>
          </cell>
          <cell r="CD184" t="str">
            <v/>
          </cell>
          <cell r="CE184" t="str">
            <v/>
          </cell>
          <cell r="CF184" t="str">
            <v/>
          </cell>
          <cell r="CG184" t="b">
            <v>0</v>
          </cell>
          <cell r="CH184" t="str">
            <v/>
          </cell>
          <cell r="CJ184" t="b">
            <v>0</v>
          </cell>
          <cell r="CK184" t="b">
            <v>0</v>
          </cell>
          <cell r="CL184" t="b">
            <v>0</v>
          </cell>
          <cell r="CM184" t="str">
            <v/>
          </cell>
          <cell r="CO184" t="str">
            <v/>
          </cell>
          <cell r="CP184" t="str">
            <v/>
          </cell>
          <cell r="CQ184" t="b">
            <v>0</v>
          </cell>
          <cell r="CR184" t="b">
            <v>0</v>
          </cell>
          <cell r="CS184" t="str">
            <v/>
          </cell>
          <cell r="CT184" t="str">
            <v/>
          </cell>
          <cell r="CU184" t="str">
            <v/>
          </cell>
          <cell r="CV184" t="str">
            <v/>
          </cell>
          <cell r="CW184" t="str">
            <v/>
          </cell>
          <cell r="CX184" t="b">
            <v>0</v>
          </cell>
          <cell r="CY184" t="b">
            <v>0</v>
          </cell>
          <cell r="CZ184" t="b">
            <v>0</v>
          </cell>
          <cell r="DA184" t="b">
            <v>0</v>
          </cell>
          <cell r="DB184" t="str">
            <v/>
          </cell>
          <cell r="DC184" t="str">
            <v/>
          </cell>
          <cell r="DD184" t="str">
            <v/>
          </cell>
          <cell r="DE184" t="b">
            <v>0</v>
          </cell>
          <cell r="DF184" t="b">
            <v>0</v>
          </cell>
        </row>
        <row r="185">
          <cell r="A185" t="str">
            <v>COR2557.1</v>
          </cell>
          <cell r="B185" t="str">
            <v>Revisions to the Metering Charges Pricing Programme - Phase 2</v>
          </cell>
          <cell r="C185" t="str">
            <v>Z2 - Change cancelled</v>
          </cell>
          <cell r="E185" t="str">
            <v/>
          </cell>
          <cell r="F185" t="str">
            <v/>
          </cell>
          <cell r="G185" t="b">
            <v>0</v>
          </cell>
          <cell r="H185" t="str">
            <v/>
          </cell>
          <cell r="L185" t="b">
            <v>0</v>
          </cell>
          <cell r="M185" t="str">
            <v/>
          </cell>
          <cell r="N185" t="str">
            <v/>
          </cell>
          <cell r="O185" t="str">
            <v/>
          </cell>
          <cell r="P185" t="str">
            <v/>
          </cell>
          <cell r="Q185" t="str">
            <v/>
          </cell>
          <cell r="R185" t="str">
            <v/>
          </cell>
          <cell r="S185" t="str">
            <v>Lorraine Cave</v>
          </cell>
          <cell r="T185" t="str">
            <v>CO</v>
          </cell>
          <cell r="U185" t="str">
            <v>CLOSED</v>
          </cell>
          <cell r="V185" t="b">
            <v>0</v>
          </cell>
          <cell r="W185">
            <v>41822</v>
          </cell>
          <cell r="X185" t="str">
            <v/>
          </cell>
          <cell r="AD185" t="str">
            <v/>
          </cell>
          <cell r="AF185" t="str">
            <v/>
          </cell>
          <cell r="AN185" t="str">
            <v/>
          </cell>
          <cell r="AR185" t="str">
            <v/>
          </cell>
          <cell r="AS185" t="str">
            <v/>
          </cell>
          <cell r="AZ185" t="str">
            <v/>
          </cell>
          <cell r="BB185" t="str">
            <v/>
          </cell>
          <cell r="BC185" t="str">
            <v/>
          </cell>
          <cell r="BE185" t="b">
            <v>0</v>
          </cell>
          <cell r="BM185" t="str">
            <v/>
          </cell>
          <cell r="BO185" t="str">
            <v/>
          </cell>
          <cell r="BQ185" t="str">
            <v/>
          </cell>
          <cell r="BS185" t="str">
            <v/>
          </cell>
          <cell r="BU185" t="str">
            <v/>
          </cell>
          <cell r="BW185" t="str">
            <v/>
          </cell>
          <cell r="BX185" t="str">
            <v/>
          </cell>
          <cell r="BY185" t="str">
            <v/>
          </cell>
          <cell r="BZ185" t="str">
            <v/>
          </cell>
          <cell r="CA185" t="str">
            <v/>
          </cell>
          <cell r="CB185" t="str">
            <v/>
          </cell>
          <cell r="CC185" t="str">
            <v/>
          </cell>
          <cell r="CD185" t="str">
            <v/>
          </cell>
          <cell r="CE185" t="str">
            <v/>
          </cell>
          <cell r="CF185" t="str">
            <v/>
          </cell>
          <cell r="CG185" t="b">
            <v>0</v>
          </cell>
          <cell r="CH185" t="str">
            <v/>
          </cell>
          <cell r="CJ185" t="b">
            <v>0</v>
          </cell>
          <cell r="CK185" t="b">
            <v>0</v>
          </cell>
          <cell r="CL185" t="b">
            <v>0</v>
          </cell>
          <cell r="CM185" t="str">
            <v/>
          </cell>
          <cell r="CO185" t="str">
            <v/>
          </cell>
          <cell r="CP185" t="str">
            <v/>
          </cell>
          <cell r="CQ185" t="b">
            <v>0</v>
          </cell>
          <cell r="CR185" t="b">
            <v>0</v>
          </cell>
          <cell r="CS185" t="str">
            <v/>
          </cell>
          <cell r="CT185" t="str">
            <v/>
          </cell>
          <cell r="CU185" t="str">
            <v/>
          </cell>
          <cell r="CV185" t="str">
            <v/>
          </cell>
          <cell r="CW185" t="str">
            <v/>
          </cell>
          <cell r="CX185" t="b">
            <v>0</v>
          </cell>
          <cell r="CY185" t="b">
            <v>0</v>
          </cell>
          <cell r="CZ185" t="b">
            <v>0</v>
          </cell>
          <cell r="DA185" t="b">
            <v>0</v>
          </cell>
          <cell r="DB185" t="str">
            <v/>
          </cell>
          <cell r="DC185" t="str">
            <v/>
          </cell>
          <cell r="DD185" t="str">
            <v/>
          </cell>
          <cell r="DE185" t="b">
            <v>0</v>
          </cell>
          <cell r="DF185" t="b">
            <v>0</v>
          </cell>
        </row>
        <row r="186">
          <cell r="A186" t="str">
            <v>4554</v>
          </cell>
          <cell r="B186" t="str">
            <v>Amendment Invoice validation Reports</v>
          </cell>
          <cell r="C186" t="str">
            <v>D1 - Change in delivery</v>
          </cell>
          <cell r="D186">
            <v>43196</v>
          </cell>
          <cell r="E186" t="str">
            <v>1. Awaiting ICAF Assignment
2.2. Awaiting ME/BICC HLE Quote
11. Change In Delivery</v>
          </cell>
          <cell r="F186" t="str">
            <v>As part of the Amendment invoice there is a requirement to build automated reports for the below:
1. Prove that no charges have been created Pre LIS date. The pre LIS check is one that is permanently in the invoice validation (GIVC) due to the annual LI</v>
          </cell>
          <cell r="G186" t="b">
            <v>0</v>
          </cell>
          <cell r="H186" t="str">
            <v/>
          </cell>
          <cell r="I186">
            <v>43074</v>
          </cell>
          <cell r="K186">
            <v>43281</v>
          </cell>
          <cell r="L186" t="b">
            <v>0</v>
          </cell>
          <cell r="M186" t="str">
            <v/>
          </cell>
          <cell r="N186" t="str">
            <v/>
          </cell>
          <cell r="O186" t="str">
            <v/>
          </cell>
          <cell r="P186" t="str">
            <v>Vicky Spiller</v>
          </cell>
          <cell r="Q186" t="str">
            <v/>
          </cell>
          <cell r="R186" t="str">
            <v>Lee Foster</v>
          </cell>
          <cell r="S186" t="str">
            <v>Donna Johnson</v>
          </cell>
          <cell r="T186" t="str">
            <v>CR (Internal)</v>
          </cell>
          <cell r="U186" t="str">
            <v>LIVE</v>
          </cell>
          <cell r="V186" t="b">
            <v>0</v>
          </cell>
          <cell r="X186" t="str">
            <v/>
          </cell>
          <cell r="AD186" t="str">
            <v/>
          </cell>
          <cell r="AF186" t="str">
            <v/>
          </cell>
          <cell r="AN186" t="str">
            <v/>
          </cell>
          <cell r="AR186" t="str">
            <v/>
          </cell>
          <cell r="AS186" t="str">
            <v/>
          </cell>
          <cell r="AZ186" t="str">
            <v/>
          </cell>
          <cell r="BB186" t="str">
            <v/>
          </cell>
          <cell r="BC186" t="str">
            <v/>
          </cell>
          <cell r="BE186" t="b">
            <v>0</v>
          </cell>
          <cell r="BH186">
            <v>43311</v>
          </cell>
          <cell r="BM186" t="str">
            <v/>
          </cell>
          <cell r="BO186" t="str">
            <v>20/07/2018 HS - change with Vicky Spiller at the moment for UAT. Pooja happy that we will meet the imp date. 
19/07/2018 HS - Update from schedule: all 3 reports evidences are shared with business user for validation.
13/07/2018 RJ - UAT is in progress.
0</v>
          </cell>
          <cell r="BQ186" t="str">
            <v/>
          </cell>
          <cell r="BS186" t="str">
            <v/>
          </cell>
          <cell r="BU186" t="str">
            <v/>
          </cell>
          <cell r="BW186" t="str">
            <v/>
          </cell>
          <cell r="BX186" t="str">
            <v/>
          </cell>
          <cell r="BY186" t="str">
            <v>50</v>
          </cell>
          <cell r="BZ186" t="str">
            <v/>
          </cell>
          <cell r="CA186" t="str">
            <v>R &amp; N</v>
          </cell>
          <cell r="CB186" t="str">
            <v>XO3613</v>
          </cell>
          <cell r="CC186" t="str">
            <v>Minor Enhancements Team</v>
          </cell>
          <cell r="CD186" t="str">
            <v>ISU</v>
          </cell>
          <cell r="CE186" t="str">
            <v>Invoicing</v>
          </cell>
          <cell r="CF186" t="str">
            <v>0-30days</v>
          </cell>
          <cell r="CG186" t="b">
            <v>1</v>
          </cell>
          <cell r="CH186" t="str">
            <v>Xoserve</v>
          </cell>
          <cell r="CI186">
            <v>43800</v>
          </cell>
          <cell r="CJ186" t="b">
            <v>0</v>
          </cell>
          <cell r="CK186" t="b">
            <v>0</v>
          </cell>
          <cell r="CL186" t="b">
            <v>0</v>
          </cell>
          <cell r="CM186" t="str">
            <v/>
          </cell>
          <cell r="CN186">
            <v>0</v>
          </cell>
          <cell r="CO186" t="str">
            <v/>
          </cell>
          <cell r="CP186" t="str">
            <v>High</v>
          </cell>
          <cell r="CQ186" t="b">
            <v>0</v>
          </cell>
          <cell r="CR186" t="b">
            <v>0</v>
          </cell>
          <cell r="CS186" t="str">
            <v/>
          </cell>
          <cell r="CT186" t="str">
            <v>Monthly</v>
          </cell>
          <cell r="CU186" t="str">
            <v>One</v>
          </cell>
          <cell r="CV186" t="str">
            <v>Xoserve Internal CR (business improvement initiative)</v>
          </cell>
          <cell r="CW186" t="str">
            <v>One Market Group</v>
          </cell>
          <cell r="CX186" t="b">
            <v>1</v>
          </cell>
          <cell r="CY186" t="b">
            <v>0</v>
          </cell>
          <cell r="CZ186" t="b">
            <v>0</v>
          </cell>
          <cell r="DA186" t="b">
            <v>0</v>
          </cell>
          <cell r="DB186" t="str">
            <v>Service Area 23: Internal</v>
          </cell>
          <cell r="DC186" t="str">
            <v>None (Xoserve internal initiative)</v>
          </cell>
          <cell r="DD186" t="str">
            <v>Low</v>
          </cell>
          <cell r="DE186" t="b">
            <v>0</v>
          </cell>
          <cell r="DF186" t="b">
            <v>0</v>
          </cell>
        </row>
        <row r="187">
          <cell r="A187" t="str">
            <v>4561</v>
          </cell>
          <cell r="B187" t="str">
            <v>US01 Exception Automation</v>
          </cell>
          <cell r="C187" t="str">
            <v>Z2 - Change cancelled</v>
          </cell>
          <cell r="D187">
            <v>43087</v>
          </cell>
          <cell r="E187" t="str">
            <v>1. Awaiting ICAF Assignment
2.2. Awaiting ME/BICC HLE Quote
1. Awaiting ICAF Assignment
2.2. Awaiting ME/BICC HLE Quote
99. Change Cancelled</v>
          </cell>
          <cell r="F187" t="str">
            <v>THE USM file (Unique Sites Allocation) is received by SAP-ISU from Gemini on a twice daily basis (approx. 13:00 and after 19:00) every day and contains all allocated energy for Unique Sites (NTS, Telemetered and Shared) over the last 5 days, including any</v>
          </cell>
          <cell r="G187" t="b">
            <v>0</v>
          </cell>
          <cell r="H187" t="str">
            <v/>
          </cell>
          <cell r="I187">
            <v>43087</v>
          </cell>
          <cell r="K187">
            <v>43190</v>
          </cell>
          <cell r="L187" t="b">
            <v>0</v>
          </cell>
          <cell r="M187" t="str">
            <v/>
          </cell>
          <cell r="N187" t="str">
            <v/>
          </cell>
          <cell r="O187" t="str">
            <v/>
          </cell>
          <cell r="P187" t="str">
            <v>Jo Duncan</v>
          </cell>
          <cell r="Q187" t="str">
            <v/>
          </cell>
          <cell r="R187" t="str">
            <v>Dean JohnsonSandra Simpson</v>
          </cell>
          <cell r="S187" t="str">
            <v>Donna Johnson</v>
          </cell>
          <cell r="T187" t="str">
            <v>CR (Internal)</v>
          </cell>
          <cell r="U187" t="str">
            <v>CLOSED</v>
          </cell>
          <cell r="V187" t="b">
            <v>0</v>
          </cell>
          <cell r="W187">
            <v>43158</v>
          </cell>
          <cell r="X187" t="str">
            <v/>
          </cell>
          <cell r="AD187" t="str">
            <v/>
          </cell>
          <cell r="AF187" t="str">
            <v/>
          </cell>
          <cell r="AN187" t="str">
            <v/>
          </cell>
          <cell r="AR187" t="str">
            <v/>
          </cell>
          <cell r="AS187" t="str">
            <v/>
          </cell>
          <cell r="AZ187" t="str">
            <v/>
          </cell>
          <cell r="BB187" t="str">
            <v/>
          </cell>
          <cell r="BC187" t="str">
            <v/>
          </cell>
          <cell r="BE187" t="b">
            <v>0</v>
          </cell>
          <cell r="BH187">
            <v>43273</v>
          </cell>
          <cell r="BM187" t="str">
            <v/>
          </cell>
          <cell r="BO187" t="str">
            <v>27/02/2018 DC Email from Karen Goodwin to request that this change be cancelled, Dean Johnson has confirmed that is no longer required and can be removed from the  ME schedule
26/02/18 AC- Update from ME schedule - HLE to be started on the 14/02/18. 
23/</v>
          </cell>
          <cell r="BQ187" t="str">
            <v/>
          </cell>
          <cell r="BS187" t="str">
            <v/>
          </cell>
          <cell r="BU187" t="str">
            <v/>
          </cell>
          <cell r="BW187" t="str">
            <v/>
          </cell>
          <cell r="BX187" t="str">
            <v/>
          </cell>
          <cell r="BY187" t="str">
            <v>50</v>
          </cell>
          <cell r="BZ187" t="str">
            <v/>
          </cell>
          <cell r="CA187" t="str">
            <v>R &amp; N</v>
          </cell>
          <cell r="CB187" t="str">
            <v>XO3618</v>
          </cell>
          <cell r="CC187" t="str">
            <v>ME</v>
          </cell>
          <cell r="CD187" t="str">
            <v>ISU</v>
          </cell>
          <cell r="CE187" t="str">
            <v>Invoicing</v>
          </cell>
          <cell r="CF187" t="str">
            <v>30-60 days</v>
          </cell>
          <cell r="CG187" t="b">
            <v>1</v>
          </cell>
          <cell r="CH187" t="str">
            <v>Xoserve</v>
          </cell>
          <cell r="CI187">
            <v>43190</v>
          </cell>
          <cell r="CJ187" t="b">
            <v>0</v>
          </cell>
          <cell r="CK187" t="b">
            <v>0</v>
          </cell>
          <cell r="CL187" t="b">
            <v>0</v>
          </cell>
          <cell r="CM187" t="str">
            <v/>
          </cell>
          <cell r="CN187">
            <v>0</v>
          </cell>
          <cell r="CO187" t="str">
            <v>Automating will remove the need for additional resources and associated out of hours contracts being adopted. Early automation before February 2018 would also remove the need for TCS resources to be contracted.</v>
          </cell>
          <cell r="CP187" t="str">
            <v>Medium</v>
          </cell>
          <cell r="CQ187" t="b">
            <v>0</v>
          </cell>
          <cell r="CR187" t="b">
            <v>1</v>
          </cell>
          <cell r="CS187" t="str">
            <v/>
          </cell>
          <cell r="CT187" t="str">
            <v>Daily</v>
          </cell>
          <cell r="CU187" t="str">
            <v>Five to Ten</v>
          </cell>
          <cell r="CV187" t="str">
            <v>Xoserve Internal CR (business improvement initiative)</v>
          </cell>
          <cell r="CW187" t="str">
            <v>All UK Gas Market Participants</v>
          </cell>
          <cell r="CX187" t="b">
            <v>1</v>
          </cell>
          <cell r="CY187" t="b">
            <v>1</v>
          </cell>
          <cell r="CZ187" t="b">
            <v>1</v>
          </cell>
          <cell r="DA187" t="b">
            <v>1</v>
          </cell>
          <cell r="DB187" t="str">
            <v>Service Area 23: Internal</v>
          </cell>
          <cell r="DC187" t="str">
            <v/>
          </cell>
          <cell r="DD187" t="str">
            <v>Medium</v>
          </cell>
          <cell r="DE187" t="b">
            <v>0</v>
          </cell>
          <cell r="DF187" t="b">
            <v>1</v>
          </cell>
        </row>
        <row r="188">
          <cell r="A188" t="str">
            <v>4540</v>
          </cell>
          <cell r="B188" t="str">
            <v>Request to use HUDDLE</v>
          </cell>
          <cell r="C188" t="str">
            <v>Z2 - Change cancelled</v>
          </cell>
          <cell r="D188">
            <v>43060</v>
          </cell>
          <cell r="E188" t="str">
            <v>1. Awaiting ICAF Assignment</v>
          </cell>
          <cell r="F188" t="str">
            <v>Introduce the use of HUDDLE as secure document sharing portal. 
Ofgem would like us to send their large monthly industry files via a secure document sharing portal. 
As soon as possible</v>
          </cell>
          <cell r="G188" t="b">
            <v>0</v>
          </cell>
          <cell r="H188" t="str">
            <v/>
          </cell>
          <cell r="I188">
            <v>43060</v>
          </cell>
          <cell r="K188">
            <v>43054</v>
          </cell>
          <cell r="L188" t="b">
            <v>0</v>
          </cell>
          <cell r="M188" t="str">
            <v/>
          </cell>
          <cell r="N188" t="str">
            <v/>
          </cell>
          <cell r="O188" t="str">
            <v/>
          </cell>
          <cell r="P188" t="str">
            <v>Emma Partlett</v>
          </cell>
          <cell r="Q188" t="str">
            <v/>
          </cell>
          <cell r="R188" t="str">
            <v/>
          </cell>
          <cell r="S188" t="str">
            <v/>
          </cell>
          <cell r="T188" t="str">
            <v>CR (Internal)</v>
          </cell>
          <cell r="U188" t="str">
            <v>CLOSED</v>
          </cell>
          <cell r="V188" t="b">
            <v>0</v>
          </cell>
          <cell r="W188">
            <v>43060</v>
          </cell>
          <cell r="X188" t="str">
            <v/>
          </cell>
          <cell r="AD188" t="str">
            <v/>
          </cell>
          <cell r="AF188" t="str">
            <v/>
          </cell>
          <cell r="AN188" t="str">
            <v/>
          </cell>
          <cell r="AR188" t="str">
            <v/>
          </cell>
          <cell r="AS188" t="str">
            <v/>
          </cell>
          <cell r="AZ188" t="str">
            <v/>
          </cell>
          <cell r="BB188" t="str">
            <v/>
          </cell>
          <cell r="BC188" t="str">
            <v/>
          </cell>
          <cell r="BE188" t="b">
            <v>0</v>
          </cell>
          <cell r="BM188" t="str">
            <v/>
          </cell>
          <cell r="BO188" t="str">
            <v>21/11/2017 DC This has been withdrwan at it is a BAU activity and does not need to go to ICAF, therefre I have closed it today.
21/11/2017 DC Submission for ICAF , SS has approved</v>
          </cell>
          <cell r="BQ188" t="str">
            <v/>
          </cell>
          <cell r="BS188" t="str">
            <v/>
          </cell>
          <cell r="BU188" t="str">
            <v/>
          </cell>
          <cell r="BW188" t="str">
            <v/>
          </cell>
          <cell r="BX188" t="str">
            <v/>
          </cell>
          <cell r="BY188" t="str">
            <v>0</v>
          </cell>
          <cell r="BZ188" t="str">
            <v/>
          </cell>
          <cell r="CA188" t="str">
            <v>ICAF</v>
          </cell>
          <cell r="CB188" t="str">
            <v/>
          </cell>
          <cell r="CC188" t="str">
            <v/>
          </cell>
          <cell r="CD188" t="str">
            <v/>
          </cell>
          <cell r="CE188" t="str">
            <v/>
          </cell>
          <cell r="CF188" t="str">
            <v/>
          </cell>
          <cell r="CG188" t="b">
            <v>0</v>
          </cell>
          <cell r="CH188" t="str">
            <v/>
          </cell>
          <cell r="CJ188" t="b">
            <v>0</v>
          </cell>
          <cell r="CK188" t="b">
            <v>0</v>
          </cell>
          <cell r="CL188" t="b">
            <v>0</v>
          </cell>
          <cell r="CM188" t="str">
            <v/>
          </cell>
          <cell r="CN188">
            <v>0</v>
          </cell>
          <cell r="CO188" t="str">
            <v/>
          </cell>
          <cell r="CP188" t="str">
            <v/>
          </cell>
          <cell r="CQ188" t="b">
            <v>0</v>
          </cell>
          <cell r="CR188" t="b">
            <v>0</v>
          </cell>
          <cell r="CS188" t="str">
            <v/>
          </cell>
          <cell r="CT188" t="str">
            <v/>
          </cell>
          <cell r="CU188" t="str">
            <v/>
          </cell>
          <cell r="CV188" t="str">
            <v/>
          </cell>
          <cell r="CW188" t="str">
            <v/>
          </cell>
          <cell r="CX188" t="b">
            <v>0</v>
          </cell>
          <cell r="CY188" t="b">
            <v>0</v>
          </cell>
          <cell r="CZ188" t="b">
            <v>0</v>
          </cell>
          <cell r="DA188" t="b">
            <v>0</v>
          </cell>
          <cell r="DB188" t="str">
            <v/>
          </cell>
          <cell r="DC188" t="str">
            <v/>
          </cell>
          <cell r="DD188" t="str">
            <v/>
          </cell>
          <cell r="DE188" t="b">
            <v>0</v>
          </cell>
          <cell r="DF188" t="b">
            <v>0</v>
          </cell>
        </row>
        <row r="189">
          <cell r="A189" t="str">
            <v>COR1154.17</v>
          </cell>
          <cell r="B189" t="str">
            <v>CMS Consequential Change</v>
          </cell>
          <cell r="C189" t="str">
            <v>Z2 - Change cancelled</v>
          </cell>
          <cell r="E189" t="str">
            <v/>
          </cell>
          <cell r="F189" t="str">
            <v/>
          </cell>
          <cell r="G189" t="b">
            <v>0</v>
          </cell>
          <cell r="H189" t="str">
            <v/>
          </cell>
          <cell r="L189" t="b">
            <v>0</v>
          </cell>
          <cell r="M189" t="str">
            <v/>
          </cell>
          <cell r="N189" t="str">
            <v/>
          </cell>
          <cell r="O189" t="str">
            <v/>
          </cell>
          <cell r="P189" t="str">
            <v/>
          </cell>
          <cell r="Q189" t="str">
            <v/>
          </cell>
          <cell r="R189" t="str">
            <v>Sat Kalsi</v>
          </cell>
          <cell r="S189" t="str">
            <v>Andy Simpson</v>
          </cell>
          <cell r="T189" t="str">
            <v>CO</v>
          </cell>
          <cell r="U189" t="str">
            <v>CLOSED</v>
          </cell>
          <cell r="V189" t="b">
            <v>0</v>
          </cell>
          <cell r="X189" t="str">
            <v/>
          </cell>
          <cell r="AD189" t="str">
            <v/>
          </cell>
          <cell r="AF189" t="str">
            <v/>
          </cell>
          <cell r="AN189" t="str">
            <v/>
          </cell>
          <cell r="AR189" t="str">
            <v/>
          </cell>
          <cell r="AS189" t="str">
            <v/>
          </cell>
          <cell r="AZ189" t="str">
            <v/>
          </cell>
          <cell r="BB189" t="str">
            <v/>
          </cell>
          <cell r="BC189" t="str">
            <v/>
          </cell>
          <cell r="BE189" t="b">
            <v>0</v>
          </cell>
          <cell r="BM189" t="str">
            <v/>
          </cell>
          <cell r="BO189" t="str">
            <v>13/04/2015 AT - Set CO-CLSD</v>
          </cell>
          <cell r="BQ189" t="str">
            <v/>
          </cell>
          <cell r="BS189" t="str">
            <v/>
          </cell>
          <cell r="BU189" t="str">
            <v/>
          </cell>
          <cell r="BW189" t="str">
            <v/>
          </cell>
          <cell r="BX189" t="str">
            <v/>
          </cell>
          <cell r="BY189" t="str">
            <v/>
          </cell>
          <cell r="BZ189" t="str">
            <v/>
          </cell>
          <cell r="CA189" t="str">
            <v/>
          </cell>
          <cell r="CB189" t="str">
            <v/>
          </cell>
          <cell r="CC189" t="str">
            <v/>
          </cell>
          <cell r="CD189" t="str">
            <v/>
          </cell>
          <cell r="CE189" t="str">
            <v/>
          </cell>
          <cell r="CF189" t="str">
            <v/>
          </cell>
          <cell r="CG189" t="b">
            <v>0</v>
          </cell>
          <cell r="CH189" t="str">
            <v/>
          </cell>
          <cell r="CJ189" t="b">
            <v>0</v>
          </cell>
          <cell r="CK189" t="b">
            <v>0</v>
          </cell>
          <cell r="CL189" t="b">
            <v>0</v>
          </cell>
          <cell r="CM189" t="str">
            <v/>
          </cell>
          <cell r="CO189" t="str">
            <v/>
          </cell>
          <cell r="CP189" t="str">
            <v/>
          </cell>
          <cell r="CQ189" t="b">
            <v>0</v>
          </cell>
          <cell r="CR189" t="b">
            <v>0</v>
          </cell>
          <cell r="CS189" t="str">
            <v/>
          </cell>
          <cell r="CT189" t="str">
            <v/>
          </cell>
          <cell r="CU189" t="str">
            <v/>
          </cell>
          <cell r="CV189" t="str">
            <v/>
          </cell>
          <cell r="CW189" t="str">
            <v/>
          </cell>
          <cell r="CX189" t="b">
            <v>0</v>
          </cell>
          <cell r="CY189" t="b">
            <v>0</v>
          </cell>
          <cell r="CZ189" t="b">
            <v>0</v>
          </cell>
          <cell r="DA189" t="b">
            <v>0</v>
          </cell>
          <cell r="DB189" t="str">
            <v/>
          </cell>
          <cell r="DC189" t="str">
            <v/>
          </cell>
          <cell r="DD189" t="str">
            <v/>
          </cell>
          <cell r="DE189" t="b">
            <v>0</v>
          </cell>
          <cell r="DF189" t="b">
            <v>0</v>
          </cell>
        </row>
        <row r="190">
          <cell r="A190" t="str">
            <v>COR2456</v>
          </cell>
          <cell r="B190" t="str">
            <v>National Grid Transmission CO15_b and CO15_n Reports from Gemini</v>
          </cell>
          <cell r="C190" t="str">
            <v>Z1 - Change completed</v>
          </cell>
          <cell r="D190">
            <v>41827</v>
          </cell>
          <cell r="E190" t="str">
            <v>PD-CLSD
CO RCVD 13/12/2011,EQ PNDG 23/05/2012,BE PROD 12/10/2012,PD IMPD  BE-CLSD 07/07/2014</v>
          </cell>
          <cell r="F190" t="str">
            <v>The proposed change is to provide the required data to NGT either directly from source (Gemini Application) or by extracting this from Gemini &amp; populating this within the IP Application so that the two reports already developed can provide the full granul</v>
          </cell>
          <cell r="G190" t="b">
            <v>0</v>
          </cell>
          <cell r="H190" t="str">
            <v/>
          </cell>
          <cell r="I190">
            <v>40890</v>
          </cell>
          <cell r="J190">
            <v>41068</v>
          </cell>
          <cell r="L190" t="b">
            <v>0</v>
          </cell>
          <cell r="M190" t="str">
            <v>NNW</v>
          </cell>
          <cell r="N190" t="str">
            <v>NGT</v>
          </cell>
          <cell r="O190" t="str">
            <v>Sean McGoldrick</v>
          </cell>
          <cell r="P190" t="str">
            <v>Lee Chambers</v>
          </cell>
          <cell r="Q190" t="str">
            <v>Workload Meeting 14/12/11</v>
          </cell>
          <cell r="R190" t="str">
            <v>Andy Miller</v>
          </cell>
          <cell r="S190" t="str">
            <v>Lorraine Cave</v>
          </cell>
          <cell r="T190" t="str">
            <v>CR (internal)</v>
          </cell>
          <cell r="U190" t="str">
            <v>COMPLETE</v>
          </cell>
          <cell r="V190" t="b">
            <v>0</v>
          </cell>
          <cell r="W190">
            <v>41827</v>
          </cell>
          <cell r="X190" t="str">
            <v>Darran Dredge</v>
          </cell>
          <cell r="AD190" t="str">
            <v/>
          </cell>
          <cell r="AF190" t="str">
            <v>PNDG</v>
          </cell>
          <cell r="AG190">
            <v>41052</v>
          </cell>
          <cell r="AN190" t="str">
            <v/>
          </cell>
          <cell r="AR190" t="str">
            <v/>
          </cell>
          <cell r="AS190" t="str">
            <v>CLSD</v>
          </cell>
          <cell r="AT190">
            <v>41827</v>
          </cell>
          <cell r="AZ190" t="str">
            <v/>
          </cell>
          <cell r="BB190" t="str">
            <v/>
          </cell>
          <cell r="BC190" t="str">
            <v/>
          </cell>
          <cell r="BE190" t="b">
            <v>0</v>
          </cell>
          <cell r="BF190">
            <v>6</v>
          </cell>
          <cell r="BM190" t="str">
            <v/>
          </cell>
          <cell r="BO190" t="str">
            <v>30/06/15- CM Confirmation from Andy Miller and Darran Dredge to close this CO. Audit purposes we only need any email from Andy Miller confirming closure.
29/06/2015- CM - Closed confirmed with Lorraine Cave and Darren Dredge.
02/01/14 KB - Update from Da</v>
          </cell>
          <cell r="BQ190" t="str">
            <v/>
          </cell>
          <cell r="BS190" t="str">
            <v/>
          </cell>
          <cell r="BU190" t="str">
            <v/>
          </cell>
          <cell r="BW190" t="str">
            <v/>
          </cell>
          <cell r="BX190" t="str">
            <v/>
          </cell>
          <cell r="BY190" t="str">
            <v/>
          </cell>
          <cell r="BZ190" t="str">
            <v/>
          </cell>
          <cell r="CA190" t="str">
            <v/>
          </cell>
          <cell r="CB190" t="str">
            <v/>
          </cell>
          <cell r="CC190" t="str">
            <v/>
          </cell>
          <cell r="CD190" t="str">
            <v/>
          </cell>
          <cell r="CE190" t="str">
            <v/>
          </cell>
          <cell r="CF190" t="str">
            <v/>
          </cell>
          <cell r="CG190" t="b">
            <v>0</v>
          </cell>
          <cell r="CH190" t="str">
            <v/>
          </cell>
          <cell r="CJ190" t="b">
            <v>0</v>
          </cell>
          <cell r="CK190" t="b">
            <v>0</v>
          </cell>
          <cell r="CL190" t="b">
            <v>0</v>
          </cell>
          <cell r="CM190" t="str">
            <v/>
          </cell>
          <cell r="CO190" t="str">
            <v/>
          </cell>
          <cell r="CP190" t="str">
            <v/>
          </cell>
          <cell r="CQ190" t="b">
            <v>0</v>
          </cell>
          <cell r="CR190" t="b">
            <v>0</v>
          </cell>
          <cell r="CS190" t="str">
            <v/>
          </cell>
          <cell r="CT190" t="str">
            <v/>
          </cell>
          <cell r="CU190" t="str">
            <v/>
          </cell>
          <cell r="CV190" t="str">
            <v/>
          </cell>
          <cell r="CW190" t="str">
            <v/>
          </cell>
          <cell r="CX190" t="b">
            <v>0</v>
          </cell>
          <cell r="CY190" t="b">
            <v>0</v>
          </cell>
          <cell r="CZ190" t="b">
            <v>0</v>
          </cell>
          <cell r="DA190" t="b">
            <v>0</v>
          </cell>
          <cell r="DB190" t="str">
            <v/>
          </cell>
          <cell r="DC190" t="str">
            <v/>
          </cell>
          <cell r="DD190" t="str">
            <v/>
          </cell>
          <cell r="DE190" t="b">
            <v>0</v>
          </cell>
          <cell r="DF190" t="b">
            <v>0</v>
          </cell>
        </row>
        <row r="191">
          <cell r="A191" t="str">
            <v>25142</v>
          </cell>
          <cell r="B191" t="str">
            <v>LDZ Site Configuration</v>
          </cell>
          <cell r="C191" t="str">
            <v>Z1 - Change completed</v>
          </cell>
          <cell r="D191">
            <v>41185</v>
          </cell>
          <cell r="E191" t="str">
            <v>CO RCVD 23/12/2011,EQ PNDG 04/01/2012,EQ PROD 11/01/2012,EQ SENT 27/01/2012,BE RCVD 27/01/2012,BE PNDG 27/01/2012,BE PROD 27/01/2012,BE SENT 17/04/2012,EQ SENT 27/01/2012,BE SENT 17/04/2012,CA RCVD 19/09/2012,SN PROD 19/09/2012,SN SENT 03/10/2012, PD PROD</v>
          </cell>
          <cell r="F191" t="str">
            <v>Currently, NGT run a report off Gemini to identify the set up of new meters &amp; then to communicate this information through to impacted Shippers. This process currently covers both DN meters &amp; directly connected NTS meters. This change is to transfer the D</v>
          </cell>
          <cell r="G191" t="b">
            <v>0</v>
          </cell>
          <cell r="H191" t="str">
            <v/>
          </cell>
          <cell r="I191">
            <v>40900</v>
          </cell>
          <cell r="J191">
            <v>40919</v>
          </cell>
          <cell r="K191">
            <v>36558</v>
          </cell>
          <cell r="L191" t="b">
            <v>0</v>
          </cell>
          <cell r="M191" t="str">
            <v>ALL</v>
          </cell>
          <cell r="N191" t="str">
            <v/>
          </cell>
          <cell r="O191" t="str">
            <v>Sean McGoldrick</v>
          </cell>
          <cell r="P191" t="str">
            <v>Stuart Hegarty</v>
          </cell>
          <cell r="Q191" t="str">
            <v>Workload Meeting 04/01/12</v>
          </cell>
          <cell r="R191" t="str">
            <v>Emma Smith</v>
          </cell>
          <cell r="S191" t="str">
            <v>Dave Addison</v>
          </cell>
          <cell r="T191" t="str">
            <v>CP</v>
          </cell>
          <cell r="U191" t="str">
            <v>COMPLETE</v>
          </cell>
          <cell r="V191" t="b">
            <v>1</v>
          </cell>
          <cell r="W191">
            <v>43074</v>
          </cell>
          <cell r="X191" t="str">
            <v>Dawn Burdett / .box.xoserve.operational_change</v>
          </cell>
          <cell r="Y191">
            <v>40919</v>
          </cell>
          <cell r="Z191">
            <v>40935</v>
          </cell>
          <cell r="AA191">
            <v>40935</v>
          </cell>
          <cell r="AB191">
            <v>40935</v>
          </cell>
          <cell r="AC191">
            <v>0</v>
          </cell>
          <cell r="AD191" t="str">
            <v>10 wks</v>
          </cell>
          <cell r="AE191">
            <v>41026</v>
          </cell>
          <cell r="AF191" t="str">
            <v>SENT</v>
          </cell>
          <cell r="AG191">
            <v>40935</v>
          </cell>
          <cell r="AH191">
            <v>40935</v>
          </cell>
          <cell r="AI191">
            <v>40949</v>
          </cell>
          <cell r="AJ191">
            <v>40949</v>
          </cell>
          <cell r="AK191">
            <v>41019</v>
          </cell>
          <cell r="AL191">
            <v>41019</v>
          </cell>
          <cell r="AM191">
            <v>41016</v>
          </cell>
          <cell r="AN191" t="str">
            <v>Pre Sanction Revierw Meeting 17/04/12</v>
          </cell>
          <cell r="AO191">
            <v>41107</v>
          </cell>
          <cell r="AP191">
            <v>0</v>
          </cell>
          <cell r="AR191" t="str">
            <v/>
          </cell>
          <cell r="AS191" t="str">
            <v>SENT</v>
          </cell>
          <cell r="AT191">
            <v>41016</v>
          </cell>
          <cell r="AU191">
            <v>41171</v>
          </cell>
          <cell r="AV191">
            <v>41185</v>
          </cell>
          <cell r="AW191">
            <v>41185</v>
          </cell>
          <cell r="AX191">
            <v>41185</v>
          </cell>
          <cell r="AZ191" t="str">
            <v/>
          </cell>
          <cell r="BA191">
            <v>41185</v>
          </cell>
          <cell r="BB191" t="str">
            <v/>
          </cell>
          <cell r="BC191" t="str">
            <v>SENT</v>
          </cell>
          <cell r="BD191">
            <v>41185</v>
          </cell>
          <cell r="BE191" t="b">
            <v>0</v>
          </cell>
          <cell r="BF191">
            <v>4</v>
          </cell>
          <cell r="BH191">
            <v>36558</v>
          </cell>
          <cell r="BM191" t="str">
            <v/>
          </cell>
          <cell r="BO191" t="str">
            <v>05/12/2017 - IB - Confirmation from Dave Addison this change can be closed.
12/10/2017 ME Changed Status History to PD-IMPD
10/08/17 DC Sent email to  RP requesting closedown.
22/09/15- CM - Drafted CCN produced by Nisha today and sent to LC for review.
2</v>
          </cell>
          <cell r="BQ191" t="str">
            <v/>
          </cell>
          <cell r="BS191" t="str">
            <v/>
          </cell>
          <cell r="BU191" t="str">
            <v/>
          </cell>
          <cell r="BW191" t="str">
            <v/>
          </cell>
          <cell r="BX191" t="str">
            <v/>
          </cell>
          <cell r="BY191" t="str">
            <v>1</v>
          </cell>
          <cell r="BZ191" t="str">
            <v/>
          </cell>
          <cell r="CA191" t="str">
            <v>Other</v>
          </cell>
          <cell r="CB191" t="str">
            <v/>
          </cell>
          <cell r="CC191" t="str">
            <v>Project Delivery</v>
          </cell>
          <cell r="CD191" t="str">
            <v>ISU</v>
          </cell>
          <cell r="CE191" t="str">
            <v>Other</v>
          </cell>
          <cell r="CF191" t="str">
            <v>31-100days</v>
          </cell>
          <cell r="CG191" t="b">
            <v>0</v>
          </cell>
          <cell r="CH191" t="str">
            <v/>
          </cell>
          <cell r="CJ191" t="b">
            <v>0</v>
          </cell>
          <cell r="CK191" t="b">
            <v>0</v>
          </cell>
          <cell r="CL191" t="b">
            <v>0</v>
          </cell>
          <cell r="CM191" t="str">
            <v/>
          </cell>
          <cell r="CO191" t="str">
            <v/>
          </cell>
          <cell r="CP191" t="str">
            <v/>
          </cell>
          <cell r="CQ191" t="b">
            <v>0</v>
          </cell>
          <cell r="CR191" t="b">
            <v>0</v>
          </cell>
          <cell r="CS191" t="str">
            <v/>
          </cell>
          <cell r="CT191" t="str">
            <v/>
          </cell>
          <cell r="CU191" t="str">
            <v/>
          </cell>
          <cell r="CV191" t="str">
            <v/>
          </cell>
          <cell r="CW191" t="str">
            <v/>
          </cell>
          <cell r="CX191" t="b">
            <v>0</v>
          </cell>
          <cell r="CY191" t="b">
            <v>0</v>
          </cell>
          <cell r="CZ191" t="b">
            <v>0</v>
          </cell>
          <cell r="DA191" t="b">
            <v>0</v>
          </cell>
          <cell r="DB191" t="str">
            <v/>
          </cell>
          <cell r="DC191" t="str">
            <v/>
          </cell>
          <cell r="DD191" t="str">
            <v/>
          </cell>
          <cell r="DE191" t="b">
            <v>0</v>
          </cell>
          <cell r="DF191" t="b">
            <v>0</v>
          </cell>
        </row>
        <row r="192">
          <cell r="A192" t="str">
            <v>COR2551</v>
          </cell>
          <cell r="B192" t="str">
            <v>Network appointment of a new Daily Metered Service Provider</v>
          </cell>
          <cell r="C192" t="str">
            <v>Z1 - Change completed</v>
          </cell>
          <cell r="D192">
            <v>41619</v>
          </cell>
          <cell r="E192" t="str">
            <v xml:space="preserve">CO RCVD 10/02/2012,EQ PNDG 15/02/2012,EQ PROD 23/02/2012,BE PROD 09/03/2012,BE SENT 18/04/2012,CA RCVD 03/05/2012,SN PNDG 03/05/2012,SN PROD 03/05/2012,EQ PROD 23/02/2012,SN PROD 03/05/2012,SN SENT 17/05/2012,PD PROD 17/05/2012,PD IMPD 29/05/2012,PD SENT </v>
          </cell>
          <cell r="F192" t="str">
            <v>NGD's current DMSP &amp; read agent has served notice on the contract, effective from 01/04/12. The services are to be undertaken by G4S &amp; it is essential that G4S are established with the necessary communications &amp; process flow with Xoserve by this date.</v>
          </cell>
          <cell r="G192" t="b">
            <v>0</v>
          </cell>
          <cell r="H192" t="str">
            <v/>
          </cell>
          <cell r="I192">
            <v>40949</v>
          </cell>
          <cell r="J192">
            <v>40963</v>
          </cell>
          <cell r="L192" t="b">
            <v>0</v>
          </cell>
          <cell r="M192" t="str">
            <v>NNW</v>
          </cell>
          <cell r="N192" t="str">
            <v>NGD / WWU / NGN</v>
          </cell>
          <cell r="O192" t="str">
            <v>Alan Raper</v>
          </cell>
          <cell r="P192" t="str">
            <v>Alan Raper</v>
          </cell>
          <cell r="Q192" t="str">
            <v>Workload Meeting 15/02/12</v>
          </cell>
          <cell r="R192" t="str">
            <v>Tricia Moody</v>
          </cell>
          <cell r="S192" t="str">
            <v>Lorraine Cave</v>
          </cell>
          <cell r="T192" t="str">
            <v>CO</v>
          </cell>
          <cell r="U192" t="str">
            <v>COMPLETE</v>
          </cell>
          <cell r="V192" t="b">
            <v>1</v>
          </cell>
          <cell r="W192">
            <v>41619</v>
          </cell>
          <cell r="X192" t="str">
            <v/>
          </cell>
          <cell r="Y192">
            <v>40962</v>
          </cell>
          <cell r="Z192">
            <v>40977</v>
          </cell>
          <cell r="AA192">
            <v>40977</v>
          </cell>
          <cell r="AD192" t="str">
            <v/>
          </cell>
          <cell r="AF192" t="str">
            <v>PROD</v>
          </cell>
          <cell r="AG192">
            <v>40962</v>
          </cell>
          <cell r="AK192">
            <v>41017</v>
          </cell>
          <cell r="AL192">
            <v>41017</v>
          </cell>
          <cell r="AM192">
            <v>41017</v>
          </cell>
          <cell r="AN192" t="str">
            <v>Pre Sanction Review Meeting 17/04/12</v>
          </cell>
          <cell r="AO192">
            <v>41108</v>
          </cell>
          <cell r="AR192" t="str">
            <v/>
          </cell>
          <cell r="AS192" t="str">
            <v>SENT</v>
          </cell>
          <cell r="AT192">
            <v>41017</v>
          </cell>
          <cell r="AU192">
            <v>41032</v>
          </cell>
          <cell r="AV192">
            <v>41047</v>
          </cell>
          <cell r="AW192">
            <v>41046</v>
          </cell>
          <cell r="AX192">
            <v>41046</v>
          </cell>
          <cell r="AY192">
            <v>41046</v>
          </cell>
          <cell r="AZ192" t="str">
            <v/>
          </cell>
          <cell r="BA192">
            <v>41046</v>
          </cell>
          <cell r="BB192" t="str">
            <v/>
          </cell>
          <cell r="BC192" t="str">
            <v>SENT</v>
          </cell>
          <cell r="BD192">
            <v>41046</v>
          </cell>
          <cell r="BE192" t="b">
            <v>0</v>
          </cell>
          <cell r="BF192">
            <v>5</v>
          </cell>
          <cell r="BH192">
            <v>41058</v>
          </cell>
          <cell r="BI192">
            <v>41058</v>
          </cell>
          <cell r="BJ192">
            <v>41180</v>
          </cell>
          <cell r="BK192">
            <v>41619</v>
          </cell>
          <cell r="BM192" t="str">
            <v>CLSD</v>
          </cell>
          <cell r="BN192">
            <v>41619</v>
          </cell>
          <cell r="BO192" t="str">
            <v>19/12/13 KB - Note from Mark Roberts stating that he had issued a CCN on 11/12/13 (not via the Change Orders mailbox) to all stakeholders including Alan Raper. The note included voting buttons and all stakeholders including Alan (NOR) approved the CCN.  M</v>
          </cell>
          <cell r="BQ192" t="str">
            <v/>
          </cell>
          <cell r="BS192" t="str">
            <v/>
          </cell>
          <cell r="BU192" t="str">
            <v/>
          </cell>
          <cell r="BW192" t="str">
            <v/>
          </cell>
          <cell r="BX192" t="str">
            <v/>
          </cell>
          <cell r="BY192" t="str">
            <v/>
          </cell>
          <cell r="BZ192" t="str">
            <v/>
          </cell>
          <cell r="CA192" t="str">
            <v/>
          </cell>
          <cell r="CB192" t="str">
            <v/>
          </cell>
          <cell r="CC192" t="str">
            <v/>
          </cell>
          <cell r="CD192" t="str">
            <v/>
          </cell>
          <cell r="CE192" t="str">
            <v/>
          </cell>
          <cell r="CF192" t="str">
            <v/>
          </cell>
          <cell r="CG192" t="b">
            <v>0</v>
          </cell>
          <cell r="CH192" t="str">
            <v/>
          </cell>
          <cell r="CJ192" t="b">
            <v>0</v>
          </cell>
          <cell r="CK192" t="b">
            <v>0</v>
          </cell>
          <cell r="CL192" t="b">
            <v>0</v>
          </cell>
          <cell r="CM192" t="str">
            <v/>
          </cell>
          <cell r="CO192" t="str">
            <v/>
          </cell>
          <cell r="CP192" t="str">
            <v/>
          </cell>
          <cell r="CQ192" t="b">
            <v>0</v>
          </cell>
          <cell r="CR192" t="b">
            <v>0</v>
          </cell>
          <cell r="CS192" t="str">
            <v/>
          </cell>
          <cell r="CT192" t="str">
            <v/>
          </cell>
          <cell r="CU192" t="str">
            <v/>
          </cell>
          <cell r="CV192" t="str">
            <v/>
          </cell>
          <cell r="CW192" t="str">
            <v/>
          </cell>
          <cell r="CX192" t="b">
            <v>0</v>
          </cell>
          <cell r="CY192" t="b">
            <v>0</v>
          </cell>
          <cell r="CZ192" t="b">
            <v>0</v>
          </cell>
          <cell r="DA192" t="b">
            <v>0</v>
          </cell>
          <cell r="DB192" t="str">
            <v/>
          </cell>
          <cell r="DC192" t="str">
            <v/>
          </cell>
          <cell r="DD192" t="str">
            <v/>
          </cell>
          <cell r="DE192" t="b">
            <v>0</v>
          </cell>
          <cell r="DF192" t="b">
            <v>0</v>
          </cell>
        </row>
        <row r="193">
          <cell r="A193" t="str">
            <v>COR2552</v>
          </cell>
          <cell r="B193" t="str">
            <v>NGN front office Data Centre Migration</v>
          </cell>
          <cell r="C193" t="str">
            <v>Z1 - Change completed</v>
          </cell>
          <cell r="D193">
            <v>41337</v>
          </cell>
          <cell r="E193" t="str">
            <v>CO RCVD 13/02/2012,BE SENT 01/08/2012,CA RCVD 09/08/2012,SN PROD 06/08/2012,SN SENT 20/08/2012,PD PROD 20/08/2012,PD IMPD 09/10/2012,PD SENT 29/01/2013, PD CLSD 04/03/2013</v>
          </cell>
          <cell r="F193" t="str">
            <v>Change to rationalise the number of data centres providing IT services &amp; provide service stability by mitigating the aging aspects of the GDNS IT estate to a sustainable environment. As part of the GDNS Transition project, Wipro will migrate the GDNS syst</v>
          </cell>
          <cell r="G193" t="b">
            <v>0</v>
          </cell>
          <cell r="H193" t="str">
            <v/>
          </cell>
          <cell r="I193">
            <v>40952</v>
          </cell>
          <cell r="J193">
            <v>40963</v>
          </cell>
          <cell r="L193" t="b">
            <v>0</v>
          </cell>
          <cell r="M193" t="str">
            <v>NNW</v>
          </cell>
          <cell r="N193" t="str">
            <v>NGN</v>
          </cell>
          <cell r="O193" t="str">
            <v>Joanna Fergusson</v>
          </cell>
          <cell r="P193" t="str">
            <v>Joanna Ferguson</v>
          </cell>
          <cell r="Q193" t="str">
            <v>Workload Meeting 15/02/12</v>
          </cell>
          <cell r="R193" t="str">
            <v/>
          </cell>
          <cell r="S193" t="str">
            <v>Lorraine Cave</v>
          </cell>
          <cell r="T193" t="str">
            <v>CO</v>
          </cell>
          <cell r="U193" t="str">
            <v>COMPLETE</v>
          </cell>
          <cell r="V193" t="b">
            <v>1</v>
          </cell>
          <cell r="X193" t="str">
            <v>Darran Dredge</v>
          </cell>
          <cell r="Y193">
            <v>40963</v>
          </cell>
          <cell r="AD193" t="str">
            <v/>
          </cell>
          <cell r="AF193" t="str">
            <v/>
          </cell>
          <cell r="AM193">
            <v>41122</v>
          </cell>
          <cell r="AN193" t="str">
            <v>Pre Sanction Review Meeting 31/7/2012</v>
          </cell>
          <cell r="AO193">
            <v>41214</v>
          </cell>
          <cell r="AR193" t="str">
            <v/>
          </cell>
          <cell r="AS193" t="str">
            <v>SENT</v>
          </cell>
          <cell r="AT193">
            <v>41122</v>
          </cell>
          <cell r="AU193">
            <v>41127</v>
          </cell>
          <cell r="AV193">
            <v>41141</v>
          </cell>
          <cell r="AW193">
            <v>41141</v>
          </cell>
          <cell r="AX193">
            <v>41156</v>
          </cell>
          <cell r="AY193">
            <v>41156</v>
          </cell>
          <cell r="AZ193" t="str">
            <v/>
          </cell>
          <cell r="BA193">
            <v>41141</v>
          </cell>
          <cell r="BB193" t="str">
            <v/>
          </cell>
          <cell r="BC193" t="str">
            <v>SENT</v>
          </cell>
          <cell r="BD193">
            <v>41141</v>
          </cell>
          <cell r="BE193" t="b">
            <v>0</v>
          </cell>
          <cell r="BF193">
            <v>5</v>
          </cell>
          <cell r="BH193">
            <v>41191</v>
          </cell>
          <cell r="BI193">
            <v>41191</v>
          </cell>
          <cell r="BJ193">
            <v>41229</v>
          </cell>
          <cell r="BM193" t="str">
            <v>CLSD</v>
          </cell>
          <cell r="BN193">
            <v>41337</v>
          </cell>
          <cell r="BO193" t="str">
            <v>12/10/12 KB - Update provided by Darran Dredge "Although Xoserve had no specific cut over activities for COR2552 Implementation was supported on 09/10/12.  CCN will be due 16/11/12"
01/08/12 PM - BER approved at Pre-sanc on 31/7/2012 and issued on 01/8/20</v>
          </cell>
          <cell r="BQ193" t="str">
            <v/>
          </cell>
          <cell r="BS193" t="str">
            <v/>
          </cell>
          <cell r="BU193" t="str">
            <v/>
          </cell>
          <cell r="BW193" t="str">
            <v/>
          </cell>
          <cell r="BX193" t="str">
            <v/>
          </cell>
          <cell r="BY193" t="str">
            <v/>
          </cell>
          <cell r="BZ193" t="str">
            <v/>
          </cell>
          <cell r="CA193" t="str">
            <v/>
          </cell>
          <cell r="CB193" t="str">
            <v/>
          </cell>
          <cell r="CC193" t="str">
            <v/>
          </cell>
          <cell r="CD193" t="str">
            <v/>
          </cell>
          <cell r="CE193" t="str">
            <v/>
          </cell>
          <cell r="CF193" t="str">
            <v/>
          </cell>
          <cell r="CG193" t="b">
            <v>0</v>
          </cell>
          <cell r="CH193" t="str">
            <v/>
          </cell>
          <cell r="CJ193" t="b">
            <v>0</v>
          </cell>
          <cell r="CK193" t="b">
            <v>0</v>
          </cell>
          <cell r="CL193" t="b">
            <v>0</v>
          </cell>
          <cell r="CM193" t="str">
            <v/>
          </cell>
          <cell r="CO193" t="str">
            <v/>
          </cell>
          <cell r="CP193" t="str">
            <v/>
          </cell>
          <cell r="CQ193" t="b">
            <v>0</v>
          </cell>
          <cell r="CR193" t="b">
            <v>0</v>
          </cell>
          <cell r="CS193" t="str">
            <v/>
          </cell>
          <cell r="CT193" t="str">
            <v/>
          </cell>
          <cell r="CU193" t="str">
            <v/>
          </cell>
          <cell r="CV193" t="str">
            <v/>
          </cell>
          <cell r="CW193" t="str">
            <v/>
          </cell>
          <cell r="CX193" t="b">
            <v>0</v>
          </cell>
          <cell r="CY193" t="b">
            <v>0</v>
          </cell>
          <cell r="CZ193" t="b">
            <v>0</v>
          </cell>
          <cell r="DA193" t="b">
            <v>0</v>
          </cell>
          <cell r="DB193" t="str">
            <v/>
          </cell>
          <cell r="DC193" t="str">
            <v/>
          </cell>
          <cell r="DD193" t="str">
            <v/>
          </cell>
          <cell r="DE193" t="b">
            <v>0</v>
          </cell>
          <cell r="DF193" t="b">
            <v>0</v>
          </cell>
        </row>
        <row r="194">
          <cell r="A194" t="str">
            <v>4465</v>
          </cell>
          <cell r="B194" t="str">
            <v>Annual Production and notification of LIS-3years read</v>
          </cell>
          <cell r="C194" t="str">
            <v>Z1 - Change completed</v>
          </cell>
          <cell r="D194">
            <v>43304</v>
          </cell>
          <cell r="E194" t="str">
            <v>CO-RCVD 30/10/2017
Moved from CO-RCVD to 2.1 Start Up Approach in Progress 09/11/2017
11. Change In Delivery
F1 - CCR/Closedown document in progress</v>
          </cell>
          <cell r="F194" t="str">
            <v/>
          </cell>
          <cell r="G194" t="b">
            <v>0</v>
          </cell>
          <cell r="H194" t="str">
            <v/>
          </cell>
          <cell r="I194">
            <v>42787</v>
          </cell>
          <cell r="K194">
            <v>43235</v>
          </cell>
          <cell r="L194" t="b">
            <v>0</v>
          </cell>
          <cell r="M194" t="str">
            <v/>
          </cell>
          <cell r="N194" t="str">
            <v/>
          </cell>
          <cell r="O194" t="str">
            <v/>
          </cell>
          <cell r="P194" t="str">
            <v>Emma Smith</v>
          </cell>
          <cell r="Q194" t="str">
            <v/>
          </cell>
          <cell r="R194" t="str">
            <v>Sat Kalsi</v>
          </cell>
          <cell r="S194" t="str">
            <v>Donna Johnson</v>
          </cell>
          <cell r="T194" t="str">
            <v>CR (Internal)</v>
          </cell>
          <cell r="U194" t="str">
            <v>COMPLETE</v>
          </cell>
          <cell r="V194" t="b">
            <v>0</v>
          </cell>
          <cell r="W194">
            <v>43304</v>
          </cell>
          <cell r="X194" t="str">
            <v/>
          </cell>
          <cell r="AD194" t="str">
            <v/>
          </cell>
          <cell r="AF194" t="str">
            <v/>
          </cell>
          <cell r="AN194" t="str">
            <v/>
          </cell>
          <cell r="AR194" t="str">
            <v/>
          </cell>
          <cell r="AS194" t="str">
            <v/>
          </cell>
          <cell r="AZ194" t="str">
            <v/>
          </cell>
          <cell r="BB194" t="str">
            <v/>
          </cell>
          <cell r="BC194" t="str">
            <v/>
          </cell>
          <cell r="BE194" t="b">
            <v>0</v>
          </cell>
          <cell r="BH194">
            <v>43287</v>
          </cell>
          <cell r="BI194">
            <v>43287</v>
          </cell>
          <cell r="BM194" t="str">
            <v/>
          </cell>
          <cell r="BO194" t="str">
            <v>23/07/2018 DC received the confirmtion email to close this change.
20/07/2018 HS - Simon signed off and change is completed. Pooja is to confirm via email to Smita.
13/07/2018 RJ - Change implemented. Validation of report in progress. Pooja to chase for c</v>
          </cell>
          <cell r="BQ194" t="str">
            <v/>
          </cell>
          <cell r="BS194" t="str">
            <v/>
          </cell>
          <cell r="BU194" t="str">
            <v/>
          </cell>
          <cell r="BW194" t="str">
            <v/>
          </cell>
          <cell r="BX194" t="str">
            <v/>
          </cell>
          <cell r="BY194" t="str">
            <v>50</v>
          </cell>
          <cell r="BZ194" t="str">
            <v>UKLP IADBI301</v>
          </cell>
          <cell r="CA194" t="str">
            <v>R &amp; N</v>
          </cell>
          <cell r="CB194" t="str">
            <v>XO3624</v>
          </cell>
          <cell r="CC194" t="str">
            <v>Minor Enhancements Team</v>
          </cell>
          <cell r="CD194" t="str">
            <v>ISU</v>
          </cell>
          <cell r="CE194" t="str">
            <v>Reads</v>
          </cell>
          <cell r="CF194" t="str">
            <v>30-60 days</v>
          </cell>
          <cell r="CG194" t="b">
            <v>1</v>
          </cell>
          <cell r="CH194" t="str">
            <v>Xoserve</v>
          </cell>
          <cell r="CI194">
            <v>43465</v>
          </cell>
          <cell r="CJ194" t="b">
            <v>0</v>
          </cell>
          <cell r="CK194" t="b">
            <v>0</v>
          </cell>
          <cell r="CL194" t="b">
            <v>0</v>
          </cell>
          <cell r="CM194" t="str">
            <v/>
          </cell>
          <cell r="CO194" t="str">
            <v/>
          </cell>
          <cell r="CP194" t="str">
            <v>LOW</v>
          </cell>
          <cell r="CQ194" t="b">
            <v>0</v>
          </cell>
          <cell r="CR194" t="b">
            <v>1</v>
          </cell>
          <cell r="CS194" t="str">
            <v>Customer</v>
          </cell>
          <cell r="CT194" t="str">
            <v>Annually</v>
          </cell>
          <cell r="CU194" t="str">
            <v>One</v>
          </cell>
          <cell r="CV194" t="str">
            <v>Xoserve Internal CR (business improvement initiative)</v>
          </cell>
          <cell r="CW194" t="str">
            <v>Multiple Market Groups</v>
          </cell>
          <cell r="CX194" t="b">
            <v>1</v>
          </cell>
          <cell r="CY194" t="b">
            <v>0</v>
          </cell>
          <cell r="CZ194" t="b">
            <v>0</v>
          </cell>
          <cell r="DA194" t="b">
            <v>0</v>
          </cell>
          <cell r="DB194" t="str">
            <v>Service Area 1: Manage Supply Point Registration</v>
          </cell>
          <cell r="DC194" t="str">
            <v>Two to Five</v>
          </cell>
          <cell r="DD194" t="str">
            <v>High</v>
          </cell>
          <cell r="DE194" t="b">
            <v>0</v>
          </cell>
          <cell r="DF194" t="b">
            <v>0</v>
          </cell>
        </row>
        <row r="195">
          <cell r="A195" t="str">
            <v>4466</v>
          </cell>
          <cell r="B195" t="str">
            <v>Mod431 – Validations against file header and data within records</v>
          </cell>
          <cell r="C195" t="str">
            <v>Z1 - Change completed</v>
          </cell>
          <cell r="D195">
            <v>43178</v>
          </cell>
          <cell r="E195" t="str">
            <v>CO-RCVD-30/10/2017
Moved from CO-RCVD to 11. Change in Delivery 09/11/2017
12. CCR/Internal Closedown Document In Progress
100. Change Completed</v>
          </cell>
          <cell r="F195" t="str">
            <v/>
          </cell>
          <cell r="G195" t="b">
            <v>0</v>
          </cell>
          <cell r="H195" t="str">
            <v/>
          </cell>
          <cell r="I195">
            <v>42793</v>
          </cell>
          <cell r="K195">
            <v>43077</v>
          </cell>
          <cell r="L195" t="b">
            <v>0</v>
          </cell>
          <cell r="M195" t="str">
            <v/>
          </cell>
          <cell r="N195" t="str">
            <v/>
          </cell>
          <cell r="O195" t="str">
            <v/>
          </cell>
          <cell r="P195" t="str">
            <v>Steve Nunnington</v>
          </cell>
          <cell r="Q195" t="str">
            <v/>
          </cell>
          <cell r="R195" t="str">
            <v/>
          </cell>
          <cell r="S195" t="str">
            <v>Matt Rider</v>
          </cell>
          <cell r="T195" t="str">
            <v>CP</v>
          </cell>
          <cell r="U195" t="str">
            <v>COMPLETE</v>
          </cell>
          <cell r="V195" t="b">
            <v>0</v>
          </cell>
          <cell r="W195">
            <v>43178</v>
          </cell>
          <cell r="X195" t="str">
            <v/>
          </cell>
          <cell r="AD195" t="str">
            <v/>
          </cell>
          <cell r="AF195" t="str">
            <v/>
          </cell>
          <cell r="AN195" t="str">
            <v/>
          </cell>
          <cell r="AR195" t="str">
            <v/>
          </cell>
          <cell r="AS195" t="str">
            <v/>
          </cell>
          <cell r="AZ195" t="str">
            <v/>
          </cell>
          <cell r="BB195" t="str">
            <v/>
          </cell>
          <cell r="BC195" t="str">
            <v/>
          </cell>
          <cell r="BE195" t="b">
            <v>0</v>
          </cell>
          <cell r="BH195">
            <v>43077</v>
          </cell>
          <cell r="BI195">
            <v>43077</v>
          </cell>
          <cell r="BM195" t="str">
            <v/>
          </cell>
          <cell r="BO195" t="str">
            <v>19/03/2018 DC This change is linked to 4340,it does not have its own PAT tool it is complete as per Rebecca Perkins email today.
12/12/2017 DC project deployed and moved to projection as per email from Alec Stuart to update the database to 12 CCR/Internal</v>
          </cell>
          <cell r="BQ195" t="str">
            <v/>
          </cell>
          <cell r="BS195" t="str">
            <v/>
          </cell>
          <cell r="BU195" t="str">
            <v/>
          </cell>
          <cell r="BW195" t="str">
            <v/>
          </cell>
          <cell r="BX195" t="str">
            <v/>
          </cell>
          <cell r="BY195" t="str">
            <v>1.1</v>
          </cell>
          <cell r="BZ195" t="str">
            <v>UKLP IADBI305</v>
          </cell>
          <cell r="CA195" t="str">
            <v>R &amp; N</v>
          </cell>
          <cell r="CB195" t="str">
            <v/>
          </cell>
          <cell r="CC195" t="str">
            <v>Project Delivery</v>
          </cell>
          <cell r="CD195" t="str">
            <v>AMT</v>
          </cell>
          <cell r="CE195" t="str">
            <v>Other</v>
          </cell>
          <cell r="CF195" t="str">
            <v>31-100days</v>
          </cell>
          <cell r="CG195" t="b">
            <v>0</v>
          </cell>
          <cell r="CH195" t="str">
            <v/>
          </cell>
          <cell r="CJ195" t="b">
            <v>0</v>
          </cell>
          <cell r="CK195" t="b">
            <v>0</v>
          </cell>
          <cell r="CL195" t="b">
            <v>0</v>
          </cell>
          <cell r="CM195" t="str">
            <v/>
          </cell>
          <cell r="CO195" t="str">
            <v/>
          </cell>
          <cell r="CP195" t="str">
            <v/>
          </cell>
          <cell r="CQ195" t="b">
            <v>0</v>
          </cell>
          <cell r="CR195" t="b">
            <v>0</v>
          </cell>
          <cell r="CS195" t="str">
            <v/>
          </cell>
          <cell r="CT195" t="str">
            <v/>
          </cell>
          <cell r="CU195" t="str">
            <v/>
          </cell>
          <cell r="CV195" t="str">
            <v/>
          </cell>
          <cell r="CW195" t="str">
            <v/>
          </cell>
          <cell r="CX195" t="b">
            <v>0</v>
          </cell>
          <cell r="CY195" t="b">
            <v>0</v>
          </cell>
          <cell r="CZ195" t="b">
            <v>0</v>
          </cell>
          <cell r="DA195" t="b">
            <v>0</v>
          </cell>
          <cell r="DB195" t="str">
            <v/>
          </cell>
          <cell r="DC195" t="str">
            <v/>
          </cell>
          <cell r="DD195" t="str">
            <v/>
          </cell>
          <cell r="DE195" t="b">
            <v>0</v>
          </cell>
          <cell r="DF195" t="b">
            <v>0</v>
          </cell>
          <cell r="DG195">
            <v>42991</v>
          </cell>
          <cell r="DJ195">
            <v>42991</v>
          </cell>
        </row>
        <row r="196">
          <cell r="A196" t="str">
            <v>4467</v>
          </cell>
          <cell r="B196" t="str">
            <v>Amend functionality to send GCC file to DMSP when Class 1 Confirmation Requests Lapse due to objection.</v>
          </cell>
          <cell r="C196" t="str">
            <v>Z2 - Change cancelled</v>
          </cell>
          <cell r="D196">
            <v>43122</v>
          </cell>
          <cell r="E196" t="str">
            <v>CO-RCVD 30/10/2017
Moved from CO-RCVD to 98. Xoserve propose Change not Required 09/11/2017
99. Change Cancelled</v>
          </cell>
          <cell r="F196" t="str">
            <v/>
          </cell>
          <cell r="G196" t="b">
            <v>0</v>
          </cell>
          <cell r="H196" t="str">
            <v/>
          </cell>
          <cell r="I196">
            <v>42797</v>
          </cell>
          <cell r="K196">
            <v>36558</v>
          </cell>
          <cell r="L196" t="b">
            <v>0</v>
          </cell>
          <cell r="M196" t="str">
            <v/>
          </cell>
          <cell r="N196" t="str">
            <v/>
          </cell>
          <cell r="O196" t="str">
            <v/>
          </cell>
          <cell r="P196" t="str">
            <v>Linda Whitcroft</v>
          </cell>
          <cell r="Q196" t="str">
            <v/>
          </cell>
          <cell r="R196" t="str">
            <v/>
          </cell>
          <cell r="S196" t="str">
            <v>Padmini Duvvuri</v>
          </cell>
          <cell r="T196" t="str">
            <v>CR (Internal)</v>
          </cell>
          <cell r="U196" t="str">
            <v>CLOSED</v>
          </cell>
          <cell r="V196" t="b">
            <v>0</v>
          </cell>
          <cell r="X196" t="str">
            <v/>
          </cell>
          <cell r="AD196" t="str">
            <v/>
          </cell>
          <cell r="AF196" t="str">
            <v/>
          </cell>
          <cell r="AN196" t="str">
            <v/>
          </cell>
          <cell r="AR196" t="str">
            <v/>
          </cell>
          <cell r="AS196" t="str">
            <v/>
          </cell>
          <cell r="AZ196" t="str">
            <v/>
          </cell>
          <cell r="BB196" t="str">
            <v/>
          </cell>
          <cell r="BC196" t="str">
            <v/>
          </cell>
          <cell r="BE196" t="b">
            <v>0</v>
          </cell>
          <cell r="BM196" t="str">
            <v/>
          </cell>
          <cell r="BO196" t="str">
            <v>22/01/18 - Julie B - DSG confirmed change can be cancelled 22/01/18
19/12/2017 AC- Padmini Duvvuri is the senior project manager and Tom Lineham is the Project Manager 
05/12/17 - Julie B - taking this change to ChMC Dec 2017 to propose to close with th</v>
          </cell>
          <cell r="BQ196" t="str">
            <v/>
          </cell>
          <cell r="BS196" t="str">
            <v/>
          </cell>
          <cell r="BU196" t="str">
            <v/>
          </cell>
          <cell r="BW196" t="str">
            <v/>
          </cell>
          <cell r="BX196" t="str">
            <v/>
          </cell>
          <cell r="BY196" t="str">
            <v>99</v>
          </cell>
          <cell r="BZ196" t="str">
            <v>UKLP IADBI306</v>
          </cell>
          <cell r="CA196" t="str">
            <v>R &amp; N</v>
          </cell>
          <cell r="CB196" t="str">
            <v/>
          </cell>
          <cell r="CC196" t="str">
            <v>Project Delivery</v>
          </cell>
          <cell r="CD196" t="str">
            <v>ISU</v>
          </cell>
          <cell r="CE196" t="str">
            <v>SPA</v>
          </cell>
          <cell r="CF196" t="str">
            <v>31-100days</v>
          </cell>
          <cell r="CG196" t="b">
            <v>0</v>
          </cell>
          <cell r="CH196" t="str">
            <v/>
          </cell>
          <cell r="CJ196" t="b">
            <v>0</v>
          </cell>
          <cell r="CK196" t="b">
            <v>0</v>
          </cell>
          <cell r="CL196" t="b">
            <v>0</v>
          </cell>
          <cell r="CM196" t="str">
            <v/>
          </cell>
          <cell r="CO196" t="str">
            <v/>
          </cell>
          <cell r="CP196" t="str">
            <v/>
          </cell>
          <cell r="CQ196" t="b">
            <v>0</v>
          </cell>
          <cell r="CR196" t="b">
            <v>0</v>
          </cell>
          <cell r="CS196" t="str">
            <v/>
          </cell>
          <cell r="CT196" t="str">
            <v/>
          </cell>
          <cell r="CU196" t="str">
            <v/>
          </cell>
          <cell r="CV196" t="str">
            <v/>
          </cell>
          <cell r="CW196" t="str">
            <v/>
          </cell>
          <cell r="CX196" t="b">
            <v>0</v>
          </cell>
          <cell r="CY196" t="b">
            <v>0</v>
          </cell>
          <cell r="CZ196" t="b">
            <v>0</v>
          </cell>
          <cell r="DA196" t="b">
            <v>0</v>
          </cell>
          <cell r="DB196" t="str">
            <v/>
          </cell>
          <cell r="DC196" t="str">
            <v/>
          </cell>
          <cell r="DD196" t="str">
            <v/>
          </cell>
          <cell r="DE196" t="b">
            <v>0</v>
          </cell>
          <cell r="DF196" t="b">
            <v>0</v>
          </cell>
        </row>
        <row r="197">
          <cell r="A197" t="str">
            <v>4468</v>
          </cell>
          <cell r="B197" t="str">
            <v>Proposal for the process improvement for SI files</v>
          </cell>
          <cell r="C197" t="str">
            <v>Z1 - Change completed</v>
          </cell>
          <cell r="D197">
            <v>43038</v>
          </cell>
          <cell r="E197" t="str">
            <v>CO-RCVD 30/10/2017
Moved from CO-RCVD to 11. Change in Delivery 09/11/2017
Z1 - Change completed</v>
          </cell>
          <cell r="F197" t="str">
            <v/>
          </cell>
          <cell r="G197" t="b">
            <v>0</v>
          </cell>
          <cell r="H197" t="str">
            <v/>
          </cell>
          <cell r="I197">
            <v>42808</v>
          </cell>
          <cell r="K197">
            <v>43070</v>
          </cell>
          <cell r="L197" t="b">
            <v>0</v>
          </cell>
          <cell r="M197" t="str">
            <v/>
          </cell>
          <cell r="N197" t="str">
            <v/>
          </cell>
          <cell r="O197" t="str">
            <v/>
          </cell>
          <cell r="P197" t="str">
            <v>Linda Whitcroft</v>
          </cell>
          <cell r="Q197" t="str">
            <v/>
          </cell>
          <cell r="R197" t="str">
            <v>Andy Miller</v>
          </cell>
          <cell r="S197" t="str">
            <v>Donna Johnson</v>
          </cell>
          <cell r="T197" t="str">
            <v>CR (Internal)</v>
          </cell>
          <cell r="U197" t="str">
            <v>COMPLETE</v>
          </cell>
          <cell r="V197" t="b">
            <v>0</v>
          </cell>
          <cell r="W197">
            <v>43265</v>
          </cell>
          <cell r="X197" t="str">
            <v/>
          </cell>
          <cell r="AD197" t="str">
            <v/>
          </cell>
          <cell r="AF197" t="str">
            <v/>
          </cell>
          <cell r="AN197" t="str">
            <v/>
          </cell>
          <cell r="AR197" t="str">
            <v/>
          </cell>
          <cell r="AS197" t="str">
            <v/>
          </cell>
          <cell r="AZ197" t="str">
            <v/>
          </cell>
          <cell r="BB197" t="str">
            <v/>
          </cell>
          <cell r="BC197" t="str">
            <v/>
          </cell>
          <cell r="BE197" t="b">
            <v>0</v>
          </cell>
          <cell r="BH197">
            <v>43189</v>
          </cell>
          <cell r="BM197" t="str">
            <v/>
          </cell>
          <cell r="BO197" t="str">
            <v>14/06/2018 DC Email from Julie Bretherton confirming that the change can be closed as the defect has been delivered.
09/04/2018 DC I have email Donna to see if she has an update of the final phase of this change, I spoke to Julie Bretherton and she has th</v>
          </cell>
          <cell r="BQ197" t="str">
            <v/>
          </cell>
          <cell r="BS197" t="str">
            <v/>
          </cell>
          <cell r="BU197" t="str">
            <v/>
          </cell>
          <cell r="BW197" t="str">
            <v/>
          </cell>
          <cell r="BX197" t="str">
            <v/>
          </cell>
          <cell r="BY197" t="str">
            <v>1.16</v>
          </cell>
          <cell r="BZ197" t="str">
            <v>UKLP IADBI307</v>
          </cell>
          <cell r="CA197" t="str">
            <v>R &amp; N</v>
          </cell>
          <cell r="CB197" t="str">
            <v/>
          </cell>
          <cell r="CC197" t="str">
            <v>Third Party SI / Service Provider</v>
          </cell>
          <cell r="CD197" t="str">
            <v>ISU</v>
          </cell>
          <cell r="CE197" t="str">
            <v>Invoicing</v>
          </cell>
          <cell r="CF197" t="str">
            <v>100+days</v>
          </cell>
          <cell r="CG197" t="b">
            <v>0</v>
          </cell>
          <cell r="CH197" t="str">
            <v/>
          </cell>
          <cell r="CJ197" t="b">
            <v>0</v>
          </cell>
          <cell r="CK197" t="b">
            <v>0</v>
          </cell>
          <cell r="CL197" t="b">
            <v>0</v>
          </cell>
          <cell r="CM197" t="str">
            <v/>
          </cell>
          <cell r="CO197" t="str">
            <v/>
          </cell>
          <cell r="CP197" t="str">
            <v/>
          </cell>
          <cell r="CQ197" t="b">
            <v>0</v>
          </cell>
          <cell r="CR197" t="b">
            <v>0</v>
          </cell>
          <cell r="CS197" t="str">
            <v/>
          </cell>
          <cell r="CT197" t="str">
            <v/>
          </cell>
          <cell r="CU197" t="str">
            <v/>
          </cell>
          <cell r="CV197" t="str">
            <v>Xoserve Internal CR (business improvement initiative)</v>
          </cell>
          <cell r="CW197" t="str">
            <v>Xoserve Only</v>
          </cell>
          <cell r="CX197" t="b">
            <v>0</v>
          </cell>
          <cell r="CY197" t="b">
            <v>0</v>
          </cell>
          <cell r="CZ197" t="b">
            <v>0</v>
          </cell>
          <cell r="DA197" t="b">
            <v>1</v>
          </cell>
          <cell r="DB197" t="str">
            <v>Service Area 23: Internal</v>
          </cell>
          <cell r="DC197" t="str">
            <v>None (Xoserve internal initiative)</v>
          </cell>
          <cell r="DD197" t="str">
            <v>Medium</v>
          </cell>
          <cell r="DE197" t="b">
            <v>0</v>
          </cell>
          <cell r="DF197" t="b">
            <v>0</v>
          </cell>
        </row>
        <row r="198">
          <cell r="A198" t="str">
            <v>4509</v>
          </cell>
          <cell r="B198" t="str">
            <v xml:space="preserve">	Inclusion of Opening Read Performance within Shipper</v>
          </cell>
          <cell r="C198" t="str">
            <v>Z2 - Change cancelled</v>
          </cell>
          <cell r="D198">
            <v>43087</v>
          </cell>
          <cell r="E198" t="str">
            <v>CO-RCVD 31/10/2017
Moved from CO-RCVD to 2.2 Awaiting ME/BICC HLE Quote
08/11/2017
99. Change Cancelled</v>
          </cell>
          <cell r="F198" t="str">
            <v xml:space="preserve">Each Shippers Performance Pack should detail each shippers performance in obtaining an opening read against the requirements for each Class Type. The Industry performance should also be provided for each Class Type.
The standards for obtaining an opening </v>
          </cell>
          <cell r="G198" t="b">
            <v>0</v>
          </cell>
          <cell r="H198" t="str">
            <v/>
          </cell>
          <cell r="I198">
            <v>43004</v>
          </cell>
          <cell r="K198">
            <v>43132</v>
          </cell>
          <cell r="L198" t="b">
            <v>0</v>
          </cell>
          <cell r="M198" t="str">
            <v/>
          </cell>
          <cell r="N198" t="str">
            <v/>
          </cell>
          <cell r="O198" t="str">
            <v/>
          </cell>
          <cell r="P198" t="str">
            <v>Emma Marnell/Dan Donovan</v>
          </cell>
          <cell r="Q198" t="str">
            <v>ICAF 1/11/2017</v>
          </cell>
          <cell r="R198" t="str">
            <v>Lee Foster</v>
          </cell>
          <cell r="S198" t="str">
            <v>Dene Williams</v>
          </cell>
          <cell r="T198" t="str">
            <v>CR (Internal)</v>
          </cell>
          <cell r="U198" t="str">
            <v>CLOSED</v>
          </cell>
          <cell r="V198" t="b">
            <v>0</v>
          </cell>
          <cell r="X198" t="str">
            <v/>
          </cell>
          <cell r="AD198" t="str">
            <v/>
          </cell>
          <cell r="AF198" t="str">
            <v/>
          </cell>
          <cell r="AN198" t="str">
            <v/>
          </cell>
          <cell r="AR198" t="str">
            <v/>
          </cell>
          <cell r="AS198" t="str">
            <v/>
          </cell>
          <cell r="AZ198" t="str">
            <v/>
          </cell>
          <cell r="BB198" t="str">
            <v/>
          </cell>
          <cell r="BC198" t="str">
            <v/>
          </cell>
          <cell r="BE198" t="b">
            <v>0</v>
          </cell>
          <cell r="BH198">
            <v>36558</v>
          </cell>
          <cell r="BM198" t="str">
            <v/>
          </cell>
          <cell r="BO198" t="str">
            <v>18/12/17 Email recevied from Emma Marnell and Brendan Gill, this change is to be closed.  They are to take this down the CP route.
11/12/17 DC Email sent to Emma Marnall for an update on this change.  It may be cancelled as ther are a number 
07/11/2017 D</v>
          </cell>
          <cell r="BQ198" t="str">
            <v/>
          </cell>
          <cell r="BS198" t="str">
            <v/>
          </cell>
          <cell r="BU198" t="str">
            <v/>
          </cell>
          <cell r="BW198" t="str">
            <v/>
          </cell>
          <cell r="BX198" t="str">
            <v/>
          </cell>
          <cell r="BY198" t="str">
            <v>50</v>
          </cell>
          <cell r="BZ198" t="str">
            <v/>
          </cell>
          <cell r="CA198" t="str">
            <v>R &amp; N</v>
          </cell>
          <cell r="CB198" t="str">
            <v>XOS3590</v>
          </cell>
          <cell r="CC198" t="str">
            <v>BICC</v>
          </cell>
          <cell r="CD198" t="str">
            <v>ISU</v>
          </cell>
          <cell r="CE198" t="str">
            <v>RGMA</v>
          </cell>
          <cell r="CF198" t="str">
            <v>31-100days</v>
          </cell>
          <cell r="CG198" t="b">
            <v>1</v>
          </cell>
          <cell r="CH198" t="str">
            <v>Xoserve</v>
          </cell>
          <cell r="CI198">
            <v>44196</v>
          </cell>
          <cell r="CJ198" t="b">
            <v>0</v>
          </cell>
          <cell r="CK198" t="b">
            <v>0</v>
          </cell>
          <cell r="CL198" t="b">
            <v>0</v>
          </cell>
          <cell r="CM198" t="str">
            <v/>
          </cell>
          <cell r="CO198" t="str">
            <v/>
          </cell>
          <cell r="CP198" t="str">
            <v>Medium</v>
          </cell>
          <cell r="CQ198" t="b">
            <v>0</v>
          </cell>
          <cell r="CR198" t="b">
            <v>0</v>
          </cell>
          <cell r="CS198" t="str">
            <v/>
          </cell>
          <cell r="CT198" t="str">
            <v>Daily</v>
          </cell>
          <cell r="CU198" t="str">
            <v>2-5</v>
          </cell>
          <cell r="CV198" t="str">
            <v>Xoserve Internal CR (business improvement initiative)</v>
          </cell>
          <cell r="CW198" t="str">
            <v>One Market Group</v>
          </cell>
          <cell r="CX198" t="b">
            <v>0</v>
          </cell>
          <cell r="CY198" t="b">
            <v>0</v>
          </cell>
          <cell r="CZ198" t="b">
            <v>0</v>
          </cell>
          <cell r="DA198" t="b">
            <v>0</v>
          </cell>
          <cell r="DB198" t="str">
            <v>Service Area 18: Provision of User Reports and Information</v>
          </cell>
          <cell r="DC198" t="str">
            <v>One</v>
          </cell>
          <cell r="DD198" t="str">
            <v>Low</v>
          </cell>
          <cell r="DE198" t="b">
            <v>0</v>
          </cell>
          <cell r="DF198" t="b">
            <v>0</v>
          </cell>
        </row>
        <row r="199">
          <cell r="A199" t="str">
            <v>4537</v>
          </cell>
          <cell r="B199" t="str">
            <v>Analysis of changes as a result of modification 0633</v>
          </cell>
          <cell r="C199" t="str">
            <v>Z2 - Change cancelled</v>
          </cell>
          <cell r="D199">
            <v>43061</v>
          </cell>
          <cell r="E199" t="str">
            <v>0. Rom In progress  22/11/2017
99. Change Cancelled 23/11/17</v>
          </cell>
          <cell r="F199" t="str">
            <v>Modification 0633 (Mandate monthly read submission for Smart and AMR sites from 01 December 2017) is the modification proposed to bring into effect the CMA order to mandate a monthly read submission for Smart meters and AMR devices. This modification inte</v>
          </cell>
          <cell r="G199" t="b">
            <v>0</v>
          </cell>
          <cell r="H199" t="str">
            <v/>
          </cell>
          <cell r="I199">
            <v>43060</v>
          </cell>
          <cell r="K199">
            <v>43070</v>
          </cell>
          <cell r="L199" t="b">
            <v>0</v>
          </cell>
          <cell r="M199" t="str">
            <v/>
          </cell>
          <cell r="N199" t="str">
            <v/>
          </cell>
          <cell r="O199" t="str">
            <v/>
          </cell>
          <cell r="P199" t="str">
            <v>Rachel Hinsley</v>
          </cell>
          <cell r="Q199" t="str">
            <v/>
          </cell>
          <cell r="R199" t="str">
            <v/>
          </cell>
          <cell r="S199" t="str">
            <v>Murray Thomson</v>
          </cell>
          <cell r="T199" t="str">
            <v>CR (Internal)</v>
          </cell>
          <cell r="U199" t="str">
            <v>CLOSED</v>
          </cell>
          <cell r="V199" t="b">
            <v>0</v>
          </cell>
          <cell r="X199" t="str">
            <v/>
          </cell>
          <cell r="AD199" t="str">
            <v/>
          </cell>
          <cell r="AF199" t="str">
            <v/>
          </cell>
          <cell r="AN199" t="str">
            <v/>
          </cell>
          <cell r="AR199" t="str">
            <v/>
          </cell>
          <cell r="AS199" t="str">
            <v/>
          </cell>
          <cell r="AZ199" t="str">
            <v/>
          </cell>
          <cell r="BB199" t="str">
            <v/>
          </cell>
          <cell r="BC199" t="str">
            <v/>
          </cell>
          <cell r="BE199" t="b">
            <v>0</v>
          </cell>
          <cell r="BH199">
            <v>43075</v>
          </cell>
          <cell r="BM199" t="str">
            <v/>
          </cell>
          <cell r="BO199" t="str">
            <v>07/12/17 DC I spoke to Rachel, she is waiting for the customer to send back the CP requsting a ROM.
23/11/17 DC RH has not sent over a CP therefore this change has been closed as no ROM progress.
23/11/17 DC  RH has not sent the CP, I need to chase her.
2</v>
          </cell>
          <cell r="BQ199" t="str">
            <v/>
          </cell>
          <cell r="BS199" t="str">
            <v/>
          </cell>
          <cell r="BU199" t="str">
            <v/>
          </cell>
          <cell r="BW199" t="str">
            <v/>
          </cell>
          <cell r="BX199" t="str">
            <v/>
          </cell>
          <cell r="BY199" t="str">
            <v/>
          </cell>
          <cell r="BZ199" t="str">
            <v/>
          </cell>
          <cell r="CA199" t="str">
            <v>Other</v>
          </cell>
          <cell r="CB199" t="str">
            <v/>
          </cell>
          <cell r="CC199" t="str">
            <v>Non PM delivery (Commercial)</v>
          </cell>
          <cell r="CD199" t="str">
            <v>BW</v>
          </cell>
          <cell r="CE199" t="str">
            <v>Reads</v>
          </cell>
          <cell r="CF199" t="str">
            <v>0-30days</v>
          </cell>
          <cell r="CG199" t="b">
            <v>0</v>
          </cell>
          <cell r="CH199" t="str">
            <v>Both Xoserve and Customer</v>
          </cell>
          <cell r="CJ199" t="b">
            <v>0</v>
          </cell>
          <cell r="CK199" t="b">
            <v>1</v>
          </cell>
          <cell r="CL199" t="b">
            <v>0</v>
          </cell>
          <cell r="CM199" t="str">
            <v/>
          </cell>
          <cell r="CN199">
            <v>0</v>
          </cell>
          <cell r="CO199" t="str">
            <v/>
          </cell>
          <cell r="CP199" t="str">
            <v/>
          </cell>
          <cell r="CQ199" t="b">
            <v>0</v>
          </cell>
          <cell r="CR199" t="b">
            <v>0</v>
          </cell>
          <cell r="CS199" t="str">
            <v/>
          </cell>
          <cell r="CT199" t="str">
            <v/>
          </cell>
          <cell r="CU199" t="str">
            <v/>
          </cell>
          <cell r="CV199" t="str">
            <v/>
          </cell>
          <cell r="CW199" t="str">
            <v/>
          </cell>
          <cell r="CX199" t="b">
            <v>0</v>
          </cell>
          <cell r="CY199" t="b">
            <v>0</v>
          </cell>
          <cell r="CZ199" t="b">
            <v>0</v>
          </cell>
          <cell r="DA199" t="b">
            <v>0</v>
          </cell>
          <cell r="DB199" t="str">
            <v/>
          </cell>
          <cell r="DC199" t="str">
            <v/>
          </cell>
          <cell r="DD199" t="str">
            <v/>
          </cell>
          <cell r="DE199" t="b">
            <v>0</v>
          </cell>
          <cell r="DF199" t="b">
            <v>0</v>
          </cell>
        </row>
        <row r="200">
          <cell r="A200" t="str">
            <v>4538</v>
          </cell>
          <cell r="B200" t="str">
            <v>Insertion of Maximum Number of Occurrences in Meter Inspection Date Notice (MID) File.</v>
          </cell>
          <cell r="C200" t="str">
            <v>D1 - Change in delivery</v>
          </cell>
          <cell r="D200">
            <v>43208</v>
          </cell>
          <cell r="E200" t="str">
            <v>1. Awating ICAF Assgnement 21/11/2017
4. EQR In-Progress
7. BER/Business Case In Progress 07/02/17
11. Change in delivery</v>
          </cell>
          <cell r="F200" t="str">
            <v>As part of the provision of revised file products for Project Nexus we updated the hierarchy standard for amended formats to include a maximum number of occurrences.  Where the file structure was not changed as a result of Nexus the maximum occurrences we</v>
          </cell>
          <cell r="G200" t="b">
            <v>0</v>
          </cell>
          <cell r="H200" t="str">
            <v/>
          </cell>
          <cell r="I200">
            <v>43060</v>
          </cell>
          <cell r="K200">
            <v>43413</v>
          </cell>
          <cell r="L200" t="b">
            <v>0</v>
          </cell>
          <cell r="M200" t="str">
            <v/>
          </cell>
          <cell r="N200" t="str">
            <v/>
          </cell>
          <cell r="O200" t="str">
            <v/>
          </cell>
          <cell r="P200" t="str">
            <v>Rachel Hinsley/Dave Addison</v>
          </cell>
          <cell r="Q200" t="str">
            <v/>
          </cell>
          <cell r="R200" t="str">
            <v>Lee Foster</v>
          </cell>
          <cell r="S200" t="str">
            <v>Padmini Duvvuri</v>
          </cell>
          <cell r="T200" t="str">
            <v>CR (Internal)</v>
          </cell>
          <cell r="U200" t="str">
            <v>LIVE</v>
          </cell>
          <cell r="V200" t="b">
            <v>0</v>
          </cell>
          <cell r="X200" t="str">
            <v/>
          </cell>
          <cell r="AD200" t="str">
            <v/>
          </cell>
          <cell r="AF200" t="str">
            <v/>
          </cell>
          <cell r="AN200" t="str">
            <v/>
          </cell>
          <cell r="AR200" t="str">
            <v/>
          </cell>
          <cell r="AS200" t="str">
            <v/>
          </cell>
          <cell r="AZ200" t="str">
            <v/>
          </cell>
          <cell r="BB200" t="str">
            <v/>
          </cell>
          <cell r="BC200" t="str">
            <v/>
          </cell>
          <cell r="BE200" t="b">
            <v>0</v>
          </cell>
          <cell r="BH200">
            <v>43413</v>
          </cell>
          <cell r="BM200" t="str">
            <v/>
          </cell>
          <cell r="BO200" t="str">
            <v>18/04/18 - AC- BER was approved at the April ChMC meeting. 
07/02/18 - ChMC outcome - R3 Initial Scope approved / EQR Approved / Proposed BER to be submitted for ChmC April
23/01/18 - Julie B - DSC DSG approved this XRN to Release 3 22/01/18
03./12/201</v>
          </cell>
          <cell r="BQ200" t="str">
            <v/>
          </cell>
          <cell r="BS200" t="str">
            <v/>
          </cell>
          <cell r="BU200" t="str">
            <v/>
          </cell>
          <cell r="BW200" t="str">
            <v/>
          </cell>
          <cell r="BX200" t="str">
            <v/>
          </cell>
          <cell r="BY200" t="str">
            <v>3</v>
          </cell>
          <cell r="BZ200" t="str">
            <v/>
          </cell>
          <cell r="CA200" t="str">
            <v>R &amp; N</v>
          </cell>
          <cell r="CB200" t="str">
            <v/>
          </cell>
          <cell r="CC200" t="str">
            <v>Third Party SI / Service Provider</v>
          </cell>
          <cell r="CD200" t="str">
            <v>ISU</v>
          </cell>
          <cell r="CE200" t="str">
            <v/>
          </cell>
          <cell r="CF200" t="str">
            <v>0-30days</v>
          </cell>
          <cell r="CG200" t="b">
            <v>0</v>
          </cell>
          <cell r="CH200" t="str">
            <v/>
          </cell>
          <cell r="CJ200" t="b">
            <v>0</v>
          </cell>
          <cell r="CK200" t="b">
            <v>0</v>
          </cell>
          <cell r="CL200" t="b">
            <v>0</v>
          </cell>
          <cell r="CM200" t="str">
            <v/>
          </cell>
          <cell r="CN200">
            <v>0</v>
          </cell>
          <cell r="CO200" t="str">
            <v/>
          </cell>
          <cell r="CP200" t="str">
            <v/>
          </cell>
          <cell r="CQ200" t="b">
            <v>0</v>
          </cell>
          <cell r="CR200" t="b">
            <v>0</v>
          </cell>
          <cell r="CS200" t="str">
            <v/>
          </cell>
          <cell r="CT200" t="str">
            <v/>
          </cell>
          <cell r="CU200" t="str">
            <v/>
          </cell>
          <cell r="CV200" t="str">
            <v>Xoserve Internal CR (business improvement initiative)</v>
          </cell>
          <cell r="CW200" t="str">
            <v>Xoserve Only</v>
          </cell>
          <cell r="CX200" t="b">
            <v>0</v>
          </cell>
          <cell r="CY200" t="b">
            <v>0</v>
          </cell>
          <cell r="CZ200" t="b">
            <v>0</v>
          </cell>
          <cell r="DA200" t="b">
            <v>0</v>
          </cell>
          <cell r="DB200" t="str">
            <v>Service Area 23: Internal</v>
          </cell>
          <cell r="DC200" t="str">
            <v>None (Xoserve internal initiative)</v>
          </cell>
          <cell r="DD200" t="str">
            <v>Medium</v>
          </cell>
          <cell r="DE200" t="b">
            <v>0</v>
          </cell>
          <cell r="DF200" t="b">
            <v>0</v>
          </cell>
          <cell r="DH200">
            <v>43138</v>
          </cell>
          <cell r="DJ200">
            <v>43201</v>
          </cell>
        </row>
        <row r="201">
          <cell r="A201" t="str">
            <v>4539</v>
          </cell>
          <cell r="B201" t="str">
            <v>New File Level Rejection</v>
          </cell>
          <cell r="C201" t="str">
            <v>D1 - Change in delivery</v>
          </cell>
          <cell r="D201">
            <v>43208</v>
          </cell>
          <cell r="E201" t="str">
            <v>1. Awaiting ICAF Assignment 21/11/2017
2.2 Awaiting ME/BICC HLE 22/11/17
2.1. Start-Up Approach In 
4. EQR In-Progress
7. BER/Business Case In Progress 07/02/18
11. Change in delivery</v>
          </cell>
          <cell r="F201" t="str">
            <v>Following Project Nexus Implementation we received a number of files which contained entirely incorrectly formatted records.  We did not have a specific rejection code for such circumstances, so therefore we rejected these files using the File Level Rejec</v>
          </cell>
          <cell r="G201" t="b">
            <v>0</v>
          </cell>
          <cell r="H201" t="str">
            <v/>
          </cell>
          <cell r="I201">
            <v>43060</v>
          </cell>
          <cell r="K201">
            <v>43405</v>
          </cell>
          <cell r="L201" t="b">
            <v>0</v>
          </cell>
          <cell r="M201" t="str">
            <v/>
          </cell>
          <cell r="N201" t="str">
            <v/>
          </cell>
          <cell r="O201" t="str">
            <v/>
          </cell>
          <cell r="P201" t="str">
            <v>Rachel Hinsley/Dave Addison</v>
          </cell>
          <cell r="Q201" t="str">
            <v/>
          </cell>
          <cell r="R201" t="str">
            <v>Andy Miller</v>
          </cell>
          <cell r="S201" t="str">
            <v>Padmini Duvvuri</v>
          </cell>
          <cell r="T201" t="str">
            <v>CR (Internal)</v>
          </cell>
          <cell r="U201" t="str">
            <v>LIVE</v>
          </cell>
          <cell r="V201" t="b">
            <v>0</v>
          </cell>
          <cell r="X201" t="str">
            <v/>
          </cell>
          <cell r="AD201" t="str">
            <v/>
          </cell>
          <cell r="AF201" t="str">
            <v/>
          </cell>
          <cell r="AN201" t="str">
            <v/>
          </cell>
          <cell r="AR201" t="str">
            <v/>
          </cell>
          <cell r="AS201" t="str">
            <v/>
          </cell>
          <cell r="AZ201" t="str">
            <v/>
          </cell>
          <cell r="BB201" t="str">
            <v/>
          </cell>
          <cell r="BC201" t="str">
            <v/>
          </cell>
          <cell r="BE201" t="b">
            <v>0</v>
          </cell>
          <cell r="BH201">
            <v>43413</v>
          </cell>
          <cell r="BM201" t="str">
            <v/>
          </cell>
          <cell r="BO201" t="str">
            <v>18/04/18 - AC- BER was approved at the April ChMC meeting. 
11/04/2018 DC This change has been approved to go back into release 3, it will go out into a change pack this week for information.  Payment will come from the deferred budget.
07/03/2018 DC Thi</v>
          </cell>
          <cell r="BQ201" t="str">
            <v/>
          </cell>
          <cell r="BS201" t="str">
            <v/>
          </cell>
          <cell r="BU201" t="str">
            <v/>
          </cell>
          <cell r="BW201" t="str">
            <v/>
          </cell>
          <cell r="BX201" t="str">
            <v/>
          </cell>
          <cell r="BY201" t="str">
            <v>3</v>
          </cell>
          <cell r="BZ201" t="str">
            <v/>
          </cell>
          <cell r="CA201" t="str">
            <v>R &amp; N</v>
          </cell>
          <cell r="CB201" t="str">
            <v/>
          </cell>
          <cell r="CC201" t="str">
            <v>Third Party SI / Service Provider</v>
          </cell>
          <cell r="CD201" t="str">
            <v>ISU</v>
          </cell>
          <cell r="CE201" t="str">
            <v>Invoicing</v>
          </cell>
          <cell r="CF201" t="str">
            <v>0-30days</v>
          </cell>
          <cell r="CG201" t="b">
            <v>0</v>
          </cell>
          <cell r="CH201" t="str">
            <v/>
          </cell>
          <cell r="CJ201" t="b">
            <v>0</v>
          </cell>
          <cell r="CK201" t="b">
            <v>0</v>
          </cell>
          <cell r="CL201" t="b">
            <v>0</v>
          </cell>
          <cell r="CM201" t="str">
            <v/>
          </cell>
          <cell r="CN201">
            <v>0</v>
          </cell>
          <cell r="CO201" t="str">
            <v>The change is required to support the industry identify the reason for rejection in this scenario.</v>
          </cell>
          <cell r="CP201" t="str">
            <v/>
          </cell>
          <cell r="CQ201" t="b">
            <v>0</v>
          </cell>
          <cell r="CR201" t="b">
            <v>0</v>
          </cell>
          <cell r="CS201" t="str">
            <v/>
          </cell>
          <cell r="CT201" t="str">
            <v/>
          </cell>
          <cell r="CU201" t="str">
            <v/>
          </cell>
          <cell r="CV201" t="str">
            <v>ChMC endorsed Change Proposal</v>
          </cell>
          <cell r="CW201" t="str">
            <v>One Market Group</v>
          </cell>
          <cell r="CX201" t="b">
            <v>1</v>
          </cell>
          <cell r="CY201" t="b">
            <v>0</v>
          </cell>
          <cell r="CZ201" t="b">
            <v>0</v>
          </cell>
          <cell r="DA201" t="b">
            <v>0</v>
          </cell>
          <cell r="DB201" t="str">
            <v>Service Area 1: Manage Supply Point Registration</v>
          </cell>
          <cell r="DC201" t="str">
            <v>One</v>
          </cell>
          <cell r="DD201" t="str">
            <v>Low</v>
          </cell>
          <cell r="DE201" t="b">
            <v>0</v>
          </cell>
          <cell r="DF201" t="b">
            <v>0</v>
          </cell>
          <cell r="DH201">
            <v>43138</v>
          </cell>
          <cell r="DJ201">
            <v>43201</v>
          </cell>
        </row>
        <row r="202">
          <cell r="A202" t="str">
            <v>4318</v>
          </cell>
          <cell r="B202" t="str">
            <v>Annual shrinkage submission (.ORD ) received from Networks is not getting apportioned correctly when the adjustment period is spanning across Nexus Go live date (01-June-2017)</v>
          </cell>
          <cell r="C202" t="str">
            <v>Z2 - Change cancelled</v>
          </cell>
          <cell r="D202">
            <v>43035</v>
          </cell>
          <cell r="E202" t="str">
            <v>CO-RCVD 27/10/2017
Moved from CO-RCVD to 11. Change in Delivery 09/11/2017
99. Change Cancelled</v>
          </cell>
          <cell r="F202" t="str">
            <v/>
          </cell>
          <cell r="G202" t="b">
            <v>0</v>
          </cell>
          <cell r="H202" t="str">
            <v/>
          </cell>
          <cell r="I202">
            <v>42866</v>
          </cell>
          <cell r="K202">
            <v>43221</v>
          </cell>
          <cell r="L202" t="b">
            <v>0</v>
          </cell>
          <cell r="M202" t="str">
            <v/>
          </cell>
          <cell r="N202" t="str">
            <v/>
          </cell>
          <cell r="O202" t="str">
            <v/>
          </cell>
          <cell r="P202" t="str">
            <v/>
          </cell>
          <cell r="Q202" t="str">
            <v/>
          </cell>
          <cell r="R202" t="str">
            <v/>
          </cell>
          <cell r="S202" t="str">
            <v>Christina Francis</v>
          </cell>
          <cell r="T202" t="str">
            <v>CR (Internal)</v>
          </cell>
          <cell r="U202" t="str">
            <v>CLOSED</v>
          </cell>
          <cell r="V202" t="b">
            <v>0</v>
          </cell>
          <cell r="W202">
            <v>43066</v>
          </cell>
          <cell r="X202" t="str">
            <v/>
          </cell>
          <cell r="AD202" t="str">
            <v/>
          </cell>
          <cell r="AF202" t="str">
            <v/>
          </cell>
          <cell r="AN202" t="str">
            <v/>
          </cell>
          <cell r="AR202" t="str">
            <v/>
          </cell>
          <cell r="AS202" t="str">
            <v/>
          </cell>
          <cell r="AZ202" t="str">
            <v/>
          </cell>
          <cell r="BB202" t="str">
            <v/>
          </cell>
          <cell r="BC202" t="str">
            <v/>
          </cell>
          <cell r="BE202" t="b">
            <v>0</v>
          </cell>
          <cell r="BH202">
            <v>43280</v>
          </cell>
          <cell r="BM202" t="str">
            <v/>
          </cell>
          <cell r="BO202" t="str">
            <v>27/11/2017 DC Update fronm Emma Smith - 
The CR’s were also approved to be de-scoped and therefore can be closed:
99. Change Cancelled.</v>
          </cell>
          <cell r="BQ202" t="str">
            <v/>
          </cell>
          <cell r="BS202" t="str">
            <v/>
          </cell>
          <cell r="BU202" t="str">
            <v/>
          </cell>
          <cell r="BW202" t="str">
            <v/>
          </cell>
          <cell r="BX202" t="str">
            <v/>
          </cell>
          <cell r="BY202" t="str">
            <v>2</v>
          </cell>
          <cell r="BZ202" t="str">
            <v>UKLP325</v>
          </cell>
          <cell r="CA202" t="str">
            <v>R &amp; N</v>
          </cell>
          <cell r="CB202" t="str">
            <v/>
          </cell>
          <cell r="CC202" t="str">
            <v>Project Delivery</v>
          </cell>
          <cell r="CD202" t="str">
            <v>ISU</v>
          </cell>
          <cell r="CE202" t="str">
            <v>Invoicing</v>
          </cell>
          <cell r="CF202" t="str">
            <v>31-100days</v>
          </cell>
          <cell r="CG202" t="b">
            <v>0</v>
          </cell>
          <cell r="CH202" t="str">
            <v/>
          </cell>
          <cell r="CJ202" t="b">
            <v>0</v>
          </cell>
          <cell r="CK202" t="b">
            <v>0</v>
          </cell>
          <cell r="CL202" t="b">
            <v>0</v>
          </cell>
          <cell r="CM202" t="str">
            <v/>
          </cell>
          <cell r="CO202" t="str">
            <v/>
          </cell>
          <cell r="CP202" t="str">
            <v/>
          </cell>
          <cell r="CQ202" t="b">
            <v>0</v>
          </cell>
          <cell r="CR202" t="b">
            <v>0</v>
          </cell>
          <cell r="CS202" t="str">
            <v/>
          </cell>
          <cell r="CT202" t="str">
            <v/>
          </cell>
          <cell r="CU202" t="str">
            <v/>
          </cell>
          <cell r="CV202" t="str">
            <v/>
          </cell>
          <cell r="CW202" t="str">
            <v/>
          </cell>
          <cell r="CX202" t="b">
            <v>0</v>
          </cell>
          <cell r="CY202" t="b">
            <v>0</v>
          </cell>
          <cell r="CZ202" t="b">
            <v>0</v>
          </cell>
          <cell r="DA202" t="b">
            <v>0</v>
          </cell>
          <cell r="DB202" t="str">
            <v/>
          </cell>
          <cell r="DC202" t="str">
            <v/>
          </cell>
          <cell r="DD202" t="str">
            <v/>
          </cell>
          <cell r="DE202" t="b">
            <v>0</v>
          </cell>
          <cell r="DF202" t="b">
            <v>0</v>
          </cell>
        </row>
        <row r="203">
          <cell r="A203" t="str">
            <v>4477</v>
          </cell>
          <cell r="B203" t="str">
            <v>Response file for (AIR) the request to bill (RTB) submission from Networks are not getting gerenbrated for the originator.</v>
          </cell>
          <cell r="C203" t="str">
            <v>Z2 - Change cancelled</v>
          </cell>
          <cell r="D203">
            <v>43139</v>
          </cell>
          <cell r="E203" t="str">
            <v>CO-RCVD 30/10/2017
Moved from CO-RCVD to 2.1 Start Up Approach in Progress 09/11/2017
4. EQR In-Progress
97. Xoserve require ChMC sponsorship
98. Xoserve Propose Change Not Required
99. Change Cancelled</v>
          </cell>
          <cell r="F203" t="str">
            <v/>
          </cell>
          <cell r="G203" t="b">
            <v>0</v>
          </cell>
          <cell r="H203" t="str">
            <v/>
          </cell>
          <cell r="I203">
            <v>42866</v>
          </cell>
          <cell r="K203">
            <v>43191</v>
          </cell>
          <cell r="L203" t="b">
            <v>0</v>
          </cell>
          <cell r="M203" t="str">
            <v/>
          </cell>
          <cell r="N203" t="str">
            <v/>
          </cell>
          <cell r="O203" t="str">
            <v/>
          </cell>
          <cell r="P203" t="str">
            <v>Emma Smith</v>
          </cell>
          <cell r="Q203" t="str">
            <v/>
          </cell>
          <cell r="R203" t="str">
            <v/>
          </cell>
          <cell r="S203" t="str">
            <v>Padmini Duvvuri</v>
          </cell>
          <cell r="T203" t="str">
            <v>CR (Internal)</v>
          </cell>
          <cell r="U203" t="str">
            <v>CLOSED</v>
          </cell>
          <cell r="V203" t="b">
            <v>0</v>
          </cell>
          <cell r="X203" t="str">
            <v/>
          </cell>
          <cell r="AD203" t="str">
            <v/>
          </cell>
          <cell r="AF203" t="str">
            <v/>
          </cell>
          <cell r="AN203" t="str">
            <v/>
          </cell>
          <cell r="AR203" t="str">
            <v/>
          </cell>
          <cell r="AS203" t="str">
            <v/>
          </cell>
          <cell r="AZ203" t="str">
            <v/>
          </cell>
          <cell r="BB203" t="str">
            <v/>
          </cell>
          <cell r="BC203" t="str">
            <v/>
          </cell>
          <cell r="BE203" t="b">
            <v>0</v>
          </cell>
          <cell r="BM203" t="str">
            <v/>
          </cell>
          <cell r="BO203" t="str">
            <v>08/02/18 - Julie B - Confirmed by ChMC to close
23/01/2018 DC Emma Smith to confirm with networks that this change can be cancelled.  DSC DSG suggested cancelation.
19/12/2017 AC- Padmini Duvvuri is the senior project manager and Tom Lineham is the Proje</v>
          </cell>
          <cell r="BQ203" t="str">
            <v/>
          </cell>
          <cell r="BS203" t="str">
            <v/>
          </cell>
          <cell r="BU203" t="str">
            <v/>
          </cell>
          <cell r="BW203" t="str">
            <v/>
          </cell>
          <cell r="BX203" t="str">
            <v/>
          </cell>
          <cell r="BY203" t="str">
            <v>99</v>
          </cell>
          <cell r="BZ203" t="str">
            <v>UKLP IADBI326</v>
          </cell>
          <cell r="CA203" t="str">
            <v>R &amp; N</v>
          </cell>
          <cell r="CB203" t="str">
            <v/>
          </cell>
          <cell r="CC203" t="str">
            <v>Project Delivery</v>
          </cell>
          <cell r="CD203" t="str">
            <v>ISU</v>
          </cell>
          <cell r="CE203" t="str">
            <v>Invoicing</v>
          </cell>
          <cell r="CF203" t="str">
            <v>31-100days</v>
          </cell>
          <cell r="CG203" t="b">
            <v>1</v>
          </cell>
          <cell r="CH203" t="str">
            <v>Xoserve</v>
          </cell>
          <cell r="CI203">
            <v>43465</v>
          </cell>
          <cell r="CJ203" t="b">
            <v>1</v>
          </cell>
          <cell r="CK203" t="b">
            <v>1</v>
          </cell>
          <cell r="CL203" t="b">
            <v>1</v>
          </cell>
          <cell r="CM203" t="str">
            <v/>
          </cell>
          <cell r="CO203" t="str">
            <v/>
          </cell>
          <cell r="CP203" t="str">
            <v>Low</v>
          </cell>
          <cell r="CQ203" t="b">
            <v>0</v>
          </cell>
          <cell r="CR203" t="b">
            <v>0</v>
          </cell>
          <cell r="CS203" t="str">
            <v>customer</v>
          </cell>
          <cell r="CT203" t="str">
            <v/>
          </cell>
          <cell r="CU203" t="str">
            <v/>
          </cell>
          <cell r="CV203" t="str">
            <v>ChMC endorsed Change Proposal</v>
          </cell>
          <cell r="CW203" t="str">
            <v>One Market Group</v>
          </cell>
          <cell r="CX203" t="b">
            <v>0</v>
          </cell>
          <cell r="CY203" t="b">
            <v>1</v>
          </cell>
          <cell r="CZ203" t="b">
            <v>0</v>
          </cell>
          <cell r="DA203" t="b">
            <v>0</v>
          </cell>
          <cell r="DB203" t="str">
            <v>Service Area 7: NTS Capacity / LDZ Capacity / Commodity / Reconciliation / Ad-Hoc Adjustment and Energy Balancing Invoices</v>
          </cell>
          <cell r="DC203" t="str">
            <v>One</v>
          </cell>
          <cell r="DD203" t="str">
            <v>Low</v>
          </cell>
          <cell r="DE203" t="b">
            <v>0</v>
          </cell>
          <cell r="DF203" t="b">
            <v>0</v>
          </cell>
        </row>
        <row r="204">
          <cell r="A204" t="str">
            <v>4478</v>
          </cell>
          <cell r="B204" t="str">
            <v>UNC Mod 0614 - Introducing IHD (In-Home Display) Installed Status of Failed</v>
          </cell>
          <cell r="C204" t="str">
            <v>Z1 - Change completed</v>
          </cell>
          <cell r="D204">
            <v>43070</v>
          </cell>
          <cell r="E204" t="str">
            <v>CO-RCVD 30/10/2017
Moved from CO-RCVD to 2.1 Start Up Approach in Progress 09/11/2017
100. Change Completed</v>
          </cell>
          <cell r="F204" t="str">
            <v/>
          </cell>
          <cell r="G204" t="b">
            <v>0</v>
          </cell>
          <cell r="H204" t="str">
            <v/>
          </cell>
          <cell r="I204">
            <v>42866</v>
          </cell>
          <cell r="K204">
            <v>43154</v>
          </cell>
          <cell r="L204" t="b">
            <v>0</v>
          </cell>
          <cell r="M204" t="str">
            <v/>
          </cell>
          <cell r="N204" t="str">
            <v/>
          </cell>
          <cell r="O204" t="str">
            <v/>
          </cell>
          <cell r="P204" t="str">
            <v>Steve Concannon</v>
          </cell>
          <cell r="Q204" t="str">
            <v/>
          </cell>
          <cell r="R204" t="str">
            <v/>
          </cell>
          <cell r="S204" t="str">
            <v>Dene Williams</v>
          </cell>
          <cell r="T204" t="str">
            <v>CR (Internal)</v>
          </cell>
          <cell r="U204" t="str">
            <v>CLOSED</v>
          </cell>
          <cell r="V204" t="b">
            <v>0</v>
          </cell>
          <cell r="X204" t="str">
            <v/>
          </cell>
          <cell r="AD204" t="str">
            <v/>
          </cell>
          <cell r="AF204" t="str">
            <v/>
          </cell>
          <cell r="AN204" t="str">
            <v/>
          </cell>
          <cell r="AR204" t="str">
            <v/>
          </cell>
          <cell r="AS204" t="str">
            <v/>
          </cell>
          <cell r="AZ204" t="str">
            <v/>
          </cell>
          <cell r="BB204" t="str">
            <v/>
          </cell>
          <cell r="BC204" t="str">
            <v/>
          </cell>
          <cell r="BE204" t="b">
            <v>0</v>
          </cell>
          <cell r="BH204">
            <v>36558</v>
          </cell>
          <cell r="BI204">
            <v>43070</v>
          </cell>
          <cell r="BM204" t="str">
            <v/>
          </cell>
          <cell r="BO204" t="str">
            <v>Julie B - This change was to covered post go live defect  - all delivered during PIS under Release 1
01/12/17 DC Update from Murray Thomson - this change has been completed and can now be closed.
15/11/2017 JB with Rachel Hinsley - went to CC Nov - waiti</v>
          </cell>
          <cell r="BQ204" t="str">
            <v/>
          </cell>
          <cell r="BS204" t="str">
            <v/>
          </cell>
          <cell r="BU204" t="str">
            <v/>
          </cell>
          <cell r="BW204" t="str">
            <v/>
          </cell>
          <cell r="BX204" t="str">
            <v/>
          </cell>
          <cell r="BY204" t="str">
            <v>1</v>
          </cell>
          <cell r="BZ204" t="str">
            <v>UKLP IADBI327</v>
          </cell>
          <cell r="CA204" t="str">
            <v>R &amp; N</v>
          </cell>
          <cell r="CB204" t="str">
            <v/>
          </cell>
          <cell r="CC204" t="str">
            <v>Project Delivery</v>
          </cell>
          <cell r="CD204" t="str">
            <v>ISU</v>
          </cell>
          <cell r="CE204" t="str">
            <v>Other</v>
          </cell>
          <cell r="CF204" t="str">
            <v>31-100days</v>
          </cell>
          <cell r="CG204" t="b">
            <v>0</v>
          </cell>
          <cell r="CH204" t="str">
            <v/>
          </cell>
          <cell r="CJ204" t="b">
            <v>1</v>
          </cell>
          <cell r="CK204" t="b">
            <v>1</v>
          </cell>
          <cell r="CL204" t="b">
            <v>1</v>
          </cell>
          <cell r="CM204" t="str">
            <v/>
          </cell>
          <cell r="CO204" t="str">
            <v/>
          </cell>
          <cell r="CP204" t="str">
            <v/>
          </cell>
          <cell r="CQ204" t="b">
            <v>0</v>
          </cell>
          <cell r="CR204" t="b">
            <v>0</v>
          </cell>
          <cell r="CS204" t="str">
            <v/>
          </cell>
          <cell r="CT204" t="str">
            <v/>
          </cell>
          <cell r="CU204" t="str">
            <v/>
          </cell>
          <cell r="CV204" t="str">
            <v/>
          </cell>
          <cell r="CW204" t="str">
            <v/>
          </cell>
          <cell r="CX204" t="b">
            <v>0</v>
          </cell>
          <cell r="CY204" t="b">
            <v>0</v>
          </cell>
          <cell r="CZ204" t="b">
            <v>0</v>
          </cell>
          <cell r="DA204" t="b">
            <v>0</v>
          </cell>
          <cell r="DB204" t="str">
            <v/>
          </cell>
          <cell r="DC204" t="str">
            <v/>
          </cell>
          <cell r="DD204" t="str">
            <v/>
          </cell>
          <cell r="DE204" t="b">
            <v>0</v>
          </cell>
          <cell r="DF204" t="b">
            <v>0</v>
          </cell>
        </row>
        <row r="205">
          <cell r="A205" t="str">
            <v>COR3316</v>
          </cell>
          <cell r="B205" t="str">
            <v>Implementation of UNC Modification 0451AV
(MOD451AV Individual Settlements for Prepayment and Smart Prepayment Meters)</v>
          </cell>
          <cell r="C205" t="str">
            <v>Z1 - Change completed</v>
          </cell>
          <cell r="D205">
            <v>42306</v>
          </cell>
          <cell r="E205" t="str">
            <v>CO-RCVD 05/02/2014
EQ-PROD 18/02/2014
EQ-SENT 04/03/2014
BE-RCVD 04/03/2014
BE-PROD 04/03/2014
BE-SENT 23/07/2014
CA-RCVD 24/07/2014
SN-PROD 24/07/2014
SN-SENT 29/07/2014
PD-PROD 29/07/2014
PD-IMPD 31/01/2015
PD-SENT 01/10/2015
PD-CLSD 29/10/2015</v>
          </cell>
          <cell r="F205" t="str">
            <v>On 31 January 2014 Ofgem directed implementation of UNC Modification 0451AV with an implementation date of 1 February 2014
	Put in place processes to:
	Take snapshot Pre-payment meter reports
	Receive and process shipper Smart Meter Pre-payment meter r</v>
          </cell>
          <cell r="G205" t="b">
            <v>0</v>
          </cell>
          <cell r="H205" t="str">
            <v/>
          </cell>
          <cell r="I205">
            <v>41675</v>
          </cell>
          <cell r="J205">
            <v>41688</v>
          </cell>
          <cell r="K205">
            <v>41671</v>
          </cell>
          <cell r="L205" t="b">
            <v>1</v>
          </cell>
          <cell r="M205" t="str">
            <v>ADN</v>
          </cell>
          <cell r="N205" t="str">
            <v/>
          </cell>
          <cell r="O205" t="str">
            <v>Jo Ferguson</v>
          </cell>
          <cell r="P205" t="str">
            <v>Joanna Ferguson</v>
          </cell>
          <cell r="Q205" t="str">
            <v>ICAF 05/02/14.
BER &amp; Bus Case Pre-Sanction - 01/07/14</v>
          </cell>
          <cell r="R205" t="str">
            <v>Fiona Cottam/Dean Johnson</v>
          </cell>
          <cell r="S205" t="str">
            <v>Lorraine Cave</v>
          </cell>
          <cell r="T205" t="str">
            <v>CO</v>
          </cell>
          <cell r="U205" t="str">
            <v>COMPLETE</v>
          </cell>
          <cell r="V205" t="b">
            <v>1</v>
          </cell>
          <cell r="W205">
            <v>42306</v>
          </cell>
          <cell r="X205" t="str">
            <v>Darran Dredge</v>
          </cell>
          <cell r="Y205">
            <v>41688</v>
          </cell>
          <cell r="Z205">
            <v>41703</v>
          </cell>
          <cell r="AB205">
            <v>41702</v>
          </cell>
          <cell r="AC205">
            <v>0</v>
          </cell>
          <cell r="AD205" t="str">
            <v>25 weeks</v>
          </cell>
          <cell r="AE205">
            <v>42160</v>
          </cell>
          <cell r="AF205" t="str">
            <v>SENT</v>
          </cell>
          <cell r="AG205">
            <v>41702</v>
          </cell>
          <cell r="AH205">
            <v>41702</v>
          </cell>
          <cell r="AI205">
            <v>41715</v>
          </cell>
          <cell r="AJ205">
            <v>41715</v>
          </cell>
          <cell r="AK205">
            <v>41845</v>
          </cell>
          <cell r="AM205">
            <v>41843</v>
          </cell>
          <cell r="AN205" t="str">
            <v>Pre Sanction email review</v>
          </cell>
          <cell r="AO205">
            <v>41935</v>
          </cell>
          <cell r="AP205">
            <v>223891</v>
          </cell>
          <cell r="AR205" t="str">
            <v/>
          </cell>
          <cell r="AS205" t="str">
            <v>SENT</v>
          </cell>
          <cell r="AT205">
            <v>41843</v>
          </cell>
          <cell r="AU205">
            <v>41844</v>
          </cell>
          <cell r="AZ205" t="str">
            <v/>
          </cell>
          <cell r="BA205">
            <v>41849</v>
          </cell>
          <cell r="BB205" t="str">
            <v/>
          </cell>
          <cell r="BC205" t="str">
            <v>SENT</v>
          </cell>
          <cell r="BD205">
            <v>41849</v>
          </cell>
          <cell r="BE205" t="b">
            <v>1</v>
          </cell>
          <cell r="BF205">
            <v>3</v>
          </cell>
          <cell r="BH205">
            <v>42035</v>
          </cell>
          <cell r="BI205">
            <v>42035</v>
          </cell>
          <cell r="BJ205">
            <v>42279</v>
          </cell>
          <cell r="BK205">
            <v>42278</v>
          </cell>
          <cell r="BL205">
            <v>42306</v>
          </cell>
          <cell r="BM205" t="str">
            <v>CLSD</v>
          </cell>
          <cell r="BN205">
            <v>42278</v>
          </cell>
          <cell r="BO205" t="str">
            <v>28/10/15: CM: Double checked the CCN document and Adam Turbitt and Portfolio Office are happy that the CCN does have Approved in the Option Chosen in the actual CCN Document this will be suffiecient for the Auditors.
26/10/15 CM: DC to chase JF of the app</v>
          </cell>
          <cell r="BQ205" t="str">
            <v/>
          </cell>
          <cell r="BS205" t="str">
            <v/>
          </cell>
          <cell r="BU205" t="str">
            <v/>
          </cell>
          <cell r="BW205" t="str">
            <v/>
          </cell>
          <cell r="BX205" t="str">
            <v>Medium</v>
          </cell>
          <cell r="BY205" t="str">
            <v/>
          </cell>
          <cell r="BZ205" t="str">
            <v/>
          </cell>
          <cell r="CA205" t="str">
            <v/>
          </cell>
          <cell r="CB205" t="str">
            <v/>
          </cell>
          <cell r="CC205" t="str">
            <v/>
          </cell>
          <cell r="CD205" t="str">
            <v/>
          </cell>
          <cell r="CE205" t="str">
            <v/>
          </cell>
          <cell r="CF205" t="str">
            <v/>
          </cell>
          <cell r="CG205" t="b">
            <v>0</v>
          </cell>
          <cell r="CH205" t="str">
            <v/>
          </cell>
          <cell r="CJ205" t="b">
            <v>0</v>
          </cell>
          <cell r="CK205" t="b">
            <v>0</v>
          </cell>
          <cell r="CL205" t="b">
            <v>0</v>
          </cell>
          <cell r="CM205" t="str">
            <v/>
          </cell>
          <cell r="CO205" t="str">
            <v/>
          </cell>
          <cell r="CP205" t="str">
            <v/>
          </cell>
          <cell r="CQ205" t="b">
            <v>0</v>
          </cell>
          <cell r="CR205" t="b">
            <v>0</v>
          </cell>
          <cell r="CS205" t="str">
            <v/>
          </cell>
          <cell r="CT205" t="str">
            <v/>
          </cell>
          <cell r="CU205" t="str">
            <v/>
          </cell>
          <cell r="CV205" t="str">
            <v/>
          </cell>
          <cell r="CW205" t="str">
            <v/>
          </cell>
          <cell r="CX205" t="b">
            <v>0</v>
          </cell>
          <cell r="CY205" t="b">
            <v>0</v>
          </cell>
          <cell r="CZ205" t="b">
            <v>0</v>
          </cell>
          <cell r="DA205" t="b">
            <v>0</v>
          </cell>
          <cell r="DB205" t="str">
            <v/>
          </cell>
          <cell r="DC205" t="str">
            <v/>
          </cell>
          <cell r="DD205" t="str">
            <v/>
          </cell>
          <cell r="DE205" t="b">
            <v>0</v>
          </cell>
          <cell r="DF205" t="b">
            <v>0</v>
          </cell>
        </row>
        <row r="206">
          <cell r="A206" t="str">
            <v>4563</v>
          </cell>
          <cell r="B206" t="str">
            <v>Assurance of the Annual AQ activities</v>
          </cell>
          <cell r="C206" t="str">
            <v>D1 - Change in delivery</v>
          </cell>
          <cell r="D206">
            <v>43287</v>
          </cell>
          <cell r="E206" t="str">
            <v>1. Awaiting ICAF Assignment
2.2. Awaiting ME/BICC HLE Quote
11. Change In Delivery
100. Change Completed
B2 - Awaiting ME/Data Office/MR HLE quote</v>
          </cell>
          <cell r="F206" t="str">
            <v>This is a request for the creation of some reports that will serve as validation, ultimately offering the assurance that the annual jobs have been completed fully and as expected.  This validation / assurance will offer the Business/Operations a high degr</v>
          </cell>
          <cell r="G206" t="b">
            <v>0</v>
          </cell>
          <cell r="H206" t="str">
            <v/>
          </cell>
          <cell r="I206">
            <v>43087</v>
          </cell>
          <cell r="K206">
            <v>43372</v>
          </cell>
          <cell r="L206" t="b">
            <v>0</v>
          </cell>
          <cell r="M206" t="str">
            <v/>
          </cell>
          <cell r="N206" t="str">
            <v/>
          </cell>
          <cell r="O206" t="str">
            <v/>
          </cell>
          <cell r="P206" t="str">
            <v>Sue Prosser</v>
          </cell>
          <cell r="Q206" t="str">
            <v/>
          </cell>
          <cell r="R206" t="str">
            <v>Emma Lyndon</v>
          </cell>
          <cell r="S206" t="str">
            <v>Donna Johnson</v>
          </cell>
          <cell r="T206" t="str">
            <v>CR (Internal)</v>
          </cell>
          <cell r="U206" t="str">
            <v>LIVE</v>
          </cell>
          <cell r="V206" t="b">
            <v>0</v>
          </cell>
          <cell r="X206" t="str">
            <v/>
          </cell>
          <cell r="AD206" t="str">
            <v/>
          </cell>
          <cell r="AF206" t="str">
            <v/>
          </cell>
          <cell r="AN206" t="str">
            <v/>
          </cell>
          <cell r="AR206" t="str">
            <v/>
          </cell>
          <cell r="AS206" t="str">
            <v/>
          </cell>
          <cell r="AZ206" t="str">
            <v/>
          </cell>
          <cell r="BB206" t="str">
            <v/>
          </cell>
          <cell r="BC206" t="str">
            <v/>
          </cell>
          <cell r="BE206" t="b">
            <v>0</v>
          </cell>
          <cell r="BH206">
            <v>43372</v>
          </cell>
          <cell r="BM206" t="str">
            <v/>
          </cell>
          <cell r="BO206" t="str">
            <v>20/07/2018 HS - on track.
13/07/2018 RJ - Two reports are assured. Third is in progress. On track.
06/07/2018 RJ - In progress. Moved from B2 to D1 status.
05/07/2018 DC HLE apprved by Karen Marklew I have forwarded the approval onto Pooja and Smita.
201</v>
          </cell>
          <cell r="BQ206" t="str">
            <v/>
          </cell>
          <cell r="BS206" t="str">
            <v/>
          </cell>
          <cell r="BU206" t="str">
            <v/>
          </cell>
          <cell r="BW206" t="str">
            <v/>
          </cell>
          <cell r="BX206" t="str">
            <v/>
          </cell>
          <cell r="BY206" t="str">
            <v>50</v>
          </cell>
          <cell r="BZ206" t="str">
            <v/>
          </cell>
          <cell r="CA206" t="str">
            <v>R &amp; N</v>
          </cell>
          <cell r="CB206" t="str">
            <v>3632</v>
          </cell>
          <cell r="CC206" t="str">
            <v>Minor Enhancements Team</v>
          </cell>
          <cell r="CD206" t="str">
            <v>ISU</v>
          </cell>
          <cell r="CE206" t="str">
            <v>Other</v>
          </cell>
          <cell r="CF206" t="str">
            <v>0-30 days</v>
          </cell>
          <cell r="CG206" t="b">
            <v>0</v>
          </cell>
          <cell r="CH206" t="str">
            <v>Xoserve</v>
          </cell>
          <cell r="CJ206" t="b">
            <v>0</v>
          </cell>
          <cell r="CK206" t="b">
            <v>0</v>
          </cell>
          <cell r="CL206" t="b">
            <v>0</v>
          </cell>
          <cell r="CM206" t="str">
            <v/>
          </cell>
          <cell r="CN206">
            <v>0</v>
          </cell>
          <cell r="CO206" t="str">
            <v/>
          </cell>
          <cell r="CP206" t="str">
            <v/>
          </cell>
          <cell r="CQ206" t="b">
            <v>0</v>
          </cell>
          <cell r="CR206" t="b">
            <v>1</v>
          </cell>
          <cell r="CS206" t="str">
            <v/>
          </cell>
          <cell r="CT206" t="str">
            <v/>
          </cell>
          <cell r="CU206" t="str">
            <v/>
          </cell>
          <cell r="CV206" t="str">
            <v>Xoserve Internal CR (business improvement initiative)</v>
          </cell>
          <cell r="CW206" t="str">
            <v>Multiple Market Groups</v>
          </cell>
          <cell r="CX206" t="b">
            <v>1</v>
          </cell>
          <cell r="CY206" t="b">
            <v>1</v>
          </cell>
          <cell r="CZ206" t="b">
            <v>1</v>
          </cell>
          <cell r="DA206" t="b">
            <v>1</v>
          </cell>
          <cell r="DB206" t="str">
            <v>Service Area 6: Annual Quantity / DM Supply Point and Offtake Rate Reviews</v>
          </cell>
          <cell r="DC206" t="str">
            <v>Two to Five</v>
          </cell>
          <cell r="DD206" t="str">
            <v>High</v>
          </cell>
          <cell r="DE206" t="b">
            <v>0</v>
          </cell>
          <cell r="DF206" t="b">
            <v>0</v>
          </cell>
        </row>
        <row r="207">
          <cell r="A207" t="str">
            <v>4301</v>
          </cell>
          <cell r="B207" t="str">
            <v>Class 1 Validation errors (NTS/teleMetered/CSO Sites)</v>
          </cell>
          <cell r="C207" t="str">
            <v>Z1 - Change completed</v>
          </cell>
          <cell r="D207">
            <v>43083</v>
          </cell>
          <cell r="E207" t="str">
            <v>100. Change Completed</v>
          </cell>
          <cell r="F207" t="str">
            <v/>
          </cell>
          <cell r="G207" t="b">
            <v>0</v>
          </cell>
          <cell r="H207" t="str">
            <v/>
          </cell>
          <cell r="I207">
            <v>42622</v>
          </cell>
          <cell r="L207" t="b">
            <v>0</v>
          </cell>
          <cell r="M207" t="str">
            <v/>
          </cell>
          <cell r="N207" t="str">
            <v/>
          </cell>
          <cell r="O207" t="str">
            <v/>
          </cell>
          <cell r="P207" t="str">
            <v>Emma Smith</v>
          </cell>
          <cell r="Q207" t="str">
            <v/>
          </cell>
          <cell r="R207" t="str">
            <v/>
          </cell>
          <cell r="S207" t="str">
            <v>Lee Foster</v>
          </cell>
          <cell r="T207" t="str">
            <v>CR (Internal)</v>
          </cell>
          <cell r="U207" t="str">
            <v>COMPLETE</v>
          </cell>
          <cell r="V207" t="b">
            <v>0</v>
          </cell>
          <cell r="W207">
            <v>43083</v>
          </cell>
          <cell r="X207" t="str">
            <v/>
          </cell>
          <cell r="AD207" t="str">
            <v/>
          </cell>
          <cell r="AF207" t="str">
            <v/>
          </cell>
          <cell r="AN207" t="str">
            <v/>
          </cell>
          <cell r="AR207" t="str">
            <v/>
          </cell>
          <cell r="AS207" t="str">
            <v/>
          </cell>
          <cell r="AZ207" t="str">
            <v/>
          </cell>
          <cell r="BB207" t="str">
            <v/>
          </cell>
          <cell r="BC207" t="str">
            <v/>
          </cell>
          <cell r="BE207" t="b">
            <v>0</v>
          </cell>
          <cell r="BM207" t="str">
            <v/>
          </cell>
          <cell r="BO207" t="str">
            <v>14/12/17 DC this change was delivered during PIS - Release 1 which is still an open programme.</v>
          </cell>
          <cell r="BQ207" t="str">
            <v/>
          </cell>
          <cell r="BS207" t="str">
            <v/>
          </cell>
          <cell r="BU207" t="str">
            <v/>
          </cell>
          <cell r="BW207" t="str">
            <v/>
          </cell>
          <cell r="BX207" t="str">
            <v/>
          </cell>
          <cell r="BY207" t="str">
            <v>1</v>
          </cell>
          <cell r="BZ207" t="str">
            <v>UKLP IADBI257</v>
          </cell>
          <cell r="CA207" t="str">
            <v>R &amp; N</v>
          </cell>
          <cell r="CB207" t="str">
            <v/>
          </cell>
          <cell r="CC207" t="str">
            <v>Project Delivery</v>
          </cell>
          <cell r="CD207" t="str">
            <v/>
          </cell>
          <cell r="CE207" t="str">
            <v/>
          </cell>
          <cell r="CF207" t="str">
            <v/>
          </cell>
          <cell r="CG207" t="b">
            <v>0</v>
          </cell>
          <cell r="CH207" t="str">
            <v/>
          </cell>
          <cell r="CJ207" t="b">
            <v>0</v>
          </cell>
          <cell r="CK207" t="b">
            <v>0</v>
          </cell>
          <cell r="CL207" t="b">
            <v>0</v>
          </cell>
          <cell r="CM207" t="str">
            <v/>
          </cell>
          <cell r="CN207">
            <v>0</v>
          </cell>
          <cell r="CO207" t="str">
            <v/>
          </cell>
          <cell r="CP207" t="str">
            <v/>
          </cell>
          <cell r="CQ207" t="b">
            <v>0</v>
          </cell>
          <cell r="CR207" t="b">
            <v>0</v>
          </cell>
          <cell r="CS207" t="str">
            <v/>
          </cell>
          <cell r="CT207" t="str">
            <v/>
          </cell>
          <cell r="CU207" t="str">
            <v/>
          </cell>
          <cell r="CV207" t="str">
            <v/>
          </cell>
          <cell r="CW207" t="str">
            <v/>
          </cell>
          <cell r="CX207" t="b">
            <v>0</v>
          </cell>
          <cell r="CY207" t="b">
            <v>0</v>
          </cell>
          <cell r="CZ207" t="b">
            <v>0</v>
          </cell>
          <cell r="DA207" t="b">
            <v>0</v>
          </cell>
          <cell r="DB207" t="str">
            <v/>
          </cell>
          <cell r="DC207" t="str">
            <v/>
          </cell>
          <cell r="DD207" t="str">
            <v/>
          </cell>
          <cell r="DE207" t="b">
            <v>0</v>
          </cell>
          <cell r="DF207" t="b">
            <v>0</v>
          </cell>
        </row>
        <row r="208">
          <cell r="A208" t="str">
            <v>4305</v>
          </cell>
          <cell r="B208" t="str">
            <v>Work items unique Task ID request</v>
          </cell>
          <cell r="C208" t="str">
            <v>Z2 - Change cancelled</v>
          </cell>
          <cell r="D208">
            <v>42947</v>
          </cell>
          <cell r="E208" t="str">
            <v>99. Change Cancelled</v>
          </cell>
          <cell r="F208" t="str">
            <v/>
          </cell>
          <cell r="G208" t="b">
            <v>0</v>
          </cell>
          <cell r="H208" t="str">
            <v/>
          </cell>
          <cell r="I208">
            <v>42678</v>
          </cell>
          <cell r="L208" t="b">
            <v>0</v>
          </cell>
          <cell r="M208" t="str">
            <v/>
          </cell>
          <cell r="N208" t="str">
            <v/>
          </cell>
          <cell r="O208" t="str">
            <v/>
          </cell>
          <cell r="P208" t="str">
            <v>Joanne Duncan</v>
          </cell>
          <cell r="Q208" t="str">
            <v/>
          </cell>
          <cell r="R208" t="str">
            <v/>
          </cell>
          <cell r="S208" t="str">
            <v>Lee Foster</v>
          </cell>
          <cell r="T208" t="str">
            <v>CR (Internal)</v>
          </cell>
          <cell r="U208" t="str">
            <v>CLOSED</v>
          </cell>
          <cell r="V208" t="b">
            <v>0</v>
          </cell>
          <cell r="W208">
            <v>42947</v>
          </cell>
          <cell r="X208" t="str">
            <v/>
          </cell>
          <cell r="AD208" t="str">
            <v/>
          </cell>
          <cell r="AF208" t="str">
            <v/>
          </cell>
          <cell r="AN208" t="str">
            <v/>
          </cell>
          <cell r="AR208" t="str">
            <v/>
          </cell>
          <cell r="AS208" t="str">
            <v/>
          </cell>
          <cell r="AZ208" t="str">
            <v/>
          </cell>
          <cell r="BB208" t="str">
            <v/>
          </cell>
          <cell r="BC208" t="str">
            <v/>
          </cell>
          <cell r="BE208" t="b">
            <v>0</v>
          </cell>
          <cell r="BM208" t="str">
            <v/>
          </cell>
          <cell r="BO208" t="str">
            <v>14/12/17 DC Change Closed  as per JB  - closed by future release.  Charlotte Orsler says a new CR will be raised if needed.</v>
          </cell>
          <cell r="BQ208" t="str">
            <v/>
          </cell>
          <cell r="BS208" t="str">
            <v/>
          </cell>
          <cell r="BU208" t="str">
            <v/>
          </cell>
          <cell r="BW208" t="str">
            <v/>
          </cell>
          <cell r="BX208" t="str">
            <v/>
          </cell>
          <cell r="BY208" t="str">
            <v>1</v>
          </cell>
          <cell r="BZ208" t="str">
            <v>UKLP IADBI271</v>
          </cell>
          <cell r="CA208" t="str">
            <v>R &amp; N</v>
          </cell>
          <cell r="CB208" t="str">
            <v/>
          </cell>
          <cell r="CC208" t="str">
            <v>Project Delivery</v>
          </cell>
          <cell r="CD208" t="str">
            <v/>
          </cell>
          <cell r="CE208" t="str">
            <v/>
          </cell>
          <cell r="CF208" t="str">
            <v/>
          </cell>
          <cell r="CG208" t="b">
            <v>0</v>
          </cell>
          <cell r="CH208" t="str">
            <v/>
          </cell>
          <cell r="CJ208" t="b">
            <v>0</v>
          </cell>
          <cell r="CK208" t="b">
            <v>0</v>
          </cell>
          <cell r="CL208" t="b">
            <v>0</v>
          </cell>
          <cell r="CM208" t="str">
            <v/>
          </cell>
          <cell r="CN208">
            <v>0</v>
          </cell>
          <cell r="CO208" t="str">
            <v/>
          </cell>
          <cell r="CP208" t="str">
            <v/>
          </cell>
          <cell r="CQ208" t="b">
            <v>0</v>
          </cell>
          <cell r="CR208" t="b">
            <v>0</v>
          </cell>
          <cell r="CS208" t="str">
            <v/>
          </cell>
          <cell r="CT208" t="str">
            <v/>
          </cell>
          <cell r="CU208" t="str">
            <v/>
          </cell>
          <cell r="CV208" t="str">
            <v/>
          </cell>
          <cell r="CW208" t="str">
            <v/>
          </cell>
          <cell r="CX208" t="b">
            <v>0</v>
          </cell>
          <cell r="CY208" t="b">
            <v>0</v>
          </cell>
          <cell r="CZ208" t="b">
            <v>0</v>
          </cell>
          <cell r="DA208" t="b">
            <v>0</v>
          </cell>
          <cell r="DB208" t="str">
            <v/>
          </cell>
          <cell r="DC208" t="str">
            <v/>
          </cell>
          <cell r="DD208" t="str">
            <v/>
          </cell>
          <cell r="DE208" t="b">
            <v>0</v>
          </cell>
          <cell r="DF208" t="b">
            <v>0</v>
          </cell>
        </row>
        <row r="209">
          <cell r="A209" t="str">
            <v>4252</v>
          </cell>
          <cell r="B209" t="str">
            <v>DES Access Restriction and Audit</v>
          </cell>
          <cell r="C209" t="str">
            <v>Z2 - Change cancelled</v>
          </cell>
          <cell r="D209">
            <v>43083</v>
          </cell>
          <cell r="E209" t="str">
            <v>99. Change Cancelled</v>
          </cell>
          <cell r="F209" t="str">
            <v/>
          </cell>
          <cell r="G209" t="b">
            <v>0</v>
          </cell>
          <cell r="H209" t="str">
            <v/>
          </cell>
          <cell r="L209" t="b">
            <v>0</v>
          </cell>
          <cell r="M209" t="str">
            <v/>
          </cell>
          <cell r="N209" t="str">
            <v/>
          </cell>
          <cell r="O209" t="str">
            <v/>
          </cell>
          <cell r="P209" t="str">
            <v>Lee Chambers/Jane Rocky</v>
          </cell>
          <cell r="Q209" t="str">
            <v/>
          </cell>
          <cell r="R209" t="str">
            <v>Jane Rocky</v>
          </cell>
          <cell r="S209" t="str">
            <v>Lee Chambers</v>
          </cell>
          <cell r="T209" t="str">
            <v>CR (Internal)</v>
          </cell>
          <cell r="U209" t="str">
            <v>CLOSED</v>
          </cell>
          <cell r="V209" t="b">
            <v>0</v>
          </cell>
          <cell r="X209" t="str">
            <v/>
          </cell>
          <cell r="AD209" t="str">
            <v/>
          </cell>
          <cell r="AF209" t="str">
            <v/>
          </cell>
          <cell r="AN209" t="str">
            <v/>
          </cell>
          <cell r="AR209" t="str">
            <v/>
          </cell>
          <cell r="AS209" t="str">
            <v/>
          </cell>
          <cell r="AZ209" t="str">
            <v/>
          </cell>
          <cell r="BB209" t="str">
            <v/>
          </cell>
          <cell r="BC209" t="str">
            <v/>
          </cell>
          <cell r="BE209" t="b">
            <v>0</v>
          </cell>
          <cell r="BM209" t="str">
            <v/>
          </cell>
          <cell r="BO209" t="str">
            <v>14/12/17 DC This change as deliverd under XRN4186 which was the analysis stage for release 2.</v>
          </cell>
          <cell r="BQ209" t="str">
            <v/>
          </cell>
          <cell r="BS209" t="str">
            <v/>
          </cell>
          <cell r="BU209" t="str">
            <v/>
          </cell>
          <cell r="BW209" t="str">
            <v/>
          </cell>
          <cell r="BX209" t="str">
            <v/>
          </cell>
          <cell r="BY209" t="str">
            <v>1</v>
          </cell>
          <cell r="BZ209" t="str">
            <v/>
          </cell>
          <cell r="CA209" t="str">
            <v>R &amp; N</v>
          </cell>
          <cell r="CB209" t="str">
            <v/>
          </cell>
          <cell r="CC209" t="str">
            <v>Project Delivery</v>
          </cell>
          <cell r="CD209" t="str">
            <v/>
          </cell>
          <cell r="CE209" t="str">
            <v/>
          </cell>
          <cell r="CF209" t="str">
            <v/>
          </cell>
          <cell r="CG209" t="b">
            <v>0</v>
          </cell>
          <cell r="CH209" t="str">
            <v/>
          </cell>
          <cell r="CJ209" t="b">
            <v>0</v>
          </cell>
          <cell r="CK209" t="b">
            <v>0</v>
          </cell>
          <cell r="CL209" t="b">
            <v>0</v>
          </cell>
          <cell r="CM209" t="str">
            <v/>
          </cell>
          <cell r="CN209">
            <v>0</v>
          </cell>
          <cell r="CO209" t="str">
            <v/>
          </cell>
          <cell r="CP209" t="str">
            <v/>
          </cell>
          <cell r="CQ209" t="b">
            <v>0</v>
          </cell>
          <cell r="CR209" t="b">
            <v>0</v>
          </cell>
          <cell r="CS209" t="str">
            <v/>
          </cell>
          <cell r="CT209" t="str">
            <v/>
          </cell>
          <cell r="CU209" t="str">
            <v/>
          </cell>
          <cell r="CV209" t="str">
            <v/>
          </cell>
          <cell r="CW209" t="str">
            <v/>
          </cell>
          <cell r="CX209" t="b">
            <v>0</v>
          </cell>
          <cell r="CY209" t="b">
            <v>0</v>
          </cell>
          <cell r="CZ209" t="b">
            <v>0</v>
          </cell>
          <cell r="DA209" t="b">
            <v>0</v>
          </cell>
          <cell r="DB209" t="str">
            <v/>
          </cell>
          <cell r="DC209" t="str">
            <v/>
          </cell>
          <cell r="DD209" t="str">
            <v/>
          </cell>
          <cell r="DE209" t="b">
            <v>0</v>
          </cell>
          <cell r="DF209" t="b">
            <v>0</v>
          </cell>
          <cell r="DJ209">
            <v>43082</v>
          </cell>
        </row>
        <row r="210">
          <cell r="A210" t="str">
            <v>4285</v>
          </cell>
          <cell r="B210" t="str">
            <v>Delivery via Automated Intergration Solution for all IP reports from SAP BW</v>
          </cell>
          <cell r="C210" t="str">
            <v>Z2 - Change cancelled</v>
          </cell>
          <cell r="D210">
            <v>42585</v>
          </cell>
          <cell r="E210" t="str">
            <v>99. Change Cancelled</v>
          </cell>
          <cell r="F210" t="str">
            <v/>
          </cell>
          <cell r="G210" t="b">
            <v>0</v>
          </cell>
          <cell r="H210" t="str">
            <v/>
          </cell>
          <cell r="I210">
            <v>42262</v>
          </cell>
          <cell r="L210" t="b">
            <v>0</v>
          </cell>
          <cell r="M210" t="str">
            <v/>
          </cell>
          <cell r="N210" t="str">
            <v/>
          </cell>
          <cell r="O210" t="str">
            <v/>
          </cell>
          <cell r="P210" t="str">
            <v/>
          </cell>
          <cell r="Q210" t="str">
            <v/>
          </cell>
          <cell r="R210" t="str">
            <v/>
          </cell>
          <cell r="S210" t="str">
            <v>Lee Foster</v>
          </cell>
          <cell r="T210" t="str">
            <v>CR (Internal)</v>
          </cell>
          <cell r="U210" t="str">
            <v>CLOSED</v>
          </cell>
          <cell r="V210" t="b">
            <v>0</v>
          </cell>
          <cell r="W210">
            <v>42585</v>
          </cell>
          <cell r="X210" t="str">
            <v/>
          </cell>
          <cell r="AD210" t="str">
            <v/>
          </cell>
          <cell r="AF210" t="str">
            <v/>
          </cell>
          <cell r="AN210" t="str">
            <v/>
          </cell>
          <cell r="AR210" t="str">
            <v/>
          </cell>
          <cell r="AS210" t="str">
            <v/>
          </cell>
          <cell r="AZ210" t="str">
            <v/>
          </cell>
          <cell r="BB210" t="str">
            <v/>
          </cell>
          <cell r="BC210" t="str">
            <v/>
          </cell>
          <cell r="BE210" t="b">
            <v>0</v>
          </cell>
          <cell r="BM210" t="str">
            <v/>
          </cell>
          <cell r="BO210" t="str">
            <v>14/12/2017 DC This change was closed s commercial team agreed that the capability required has been incorporated in previous documentation forming the full delivery contract.</v>
          </cell>
          <cell r="BQ210" t="str">
            <v/>
          </cell>
          <cell r="BS210" t="str">
            <v/>
          </cell>
          <cell r="BU210" t="str">
            <v/>
          </cell>
          <cell r="BW210" t="str">
            <v/>
          </cell>
          <cell r="BX210" t="str">
            <v/>
          </cell>
          <cell r="BY210" t="str">
            <v>1</v>
          </cell>
          <cell r="BZ210" t="str">
            <v>UKLP IADBI132A</v>
          </cell>
          <cell r="CA210" t="str">
            <v>R &amp; N</v>
          </cell>
          <cell r="CB210" t="str">
            <v/>
          </cell>
          <cell r="CC210" t="str">
            <v>Project Delivery</v>
          </cell>
          <cell r="CD210" t="str">
            <v/>
          </cell>
          <cell r="CE210" t="str">
            <v/>
          </cell>
          <cell r="CF210" t="str">
            <v/>
          </cell>
          <cell r="CG210" t="b">
            <v>0</v>
          </cell>
          <cell r="CH210" t="str">
            <v/>
          </cell>
          <cell r="CJ210" t="b">
            <v>0</v>
          </cell>
          <cell r="CK210" t="b">
            <v>0</v>
          </cell>
          <cell r="CL210" t="b">
            <v>0</v>
          </cell>
          <cell r="CM210" t="str">
            <v/>
          </cell>
          <cell r="CN210">
            <v>0</v>
          </cell>
          <cell r="CO210" t="str">
            <v/>
          </cell>
          <cell r="CP210" t="str">
            <v/>
          </cell>
          <cell r="CQ210" t="b">
            <v>0</v>
          </cell>
          <cell r="CR210" t="b">
            <v>0</v>
          </cell>
          <cell r="CS210" t="str">
            <v/>
          </cell>
          <cell r="CT210" t="str">
            <v/>
          </cell>
          <cell r="CU210" t="str">
            <v/>
          </cell>
          <cell r="CV210" t="str">
            <v/>
          </cell>
          <cell r="CW210" t="str">
            <v/>
          </cell>
          <cell r="CX210" t="b">
            <v>0</v>
          </cell>
          <cell r="CY210" t="b">
            <v>0</v>
          </cell>
          <cell r="CZ210" t="b">
            <v>0</v>
          </cell>
          <cell r="DA210" t="b">
            <v>0</v>
          </cell>
          <cell r="DB210" t="str">
            <v/>
          </cell>
          <cell r="DC210" t="str">
            <v/>
          </cell>
          <cell r="DD210" t="str">
            <v/>
          </cell>
          <cell r="DE210" t="b">
            <v>0</v>
          </cell>
          <cell r="DF210" t="b">
            <v>0</v>
          </cell>
        </row>
        <row r="211">
          <cell r="A211" t="str">
            <v>4526</v>
          </cell>
          <cell r="B211" t="str">
            <v>MOD432 incorrectly removed M3.7.3 &amp; M3.7.4 revised Meter Read to be re-instated in UNC and the associated process</v>
          </cell>
          <cell r="C211" t="str">
            <v>Z2 - Change cancelled</v>
          </cell>
          <cell r="D211">
            <v>43167</v>
          </cell>
          <cell r="E211" t="str">
            <v>99. Change Cancelled
97. Xoserve require ChMC sponsorship - 08/02/18
99. Change Cancelled</v>
          </cell>
          <cell r="F211" t="str">
            <v/>
          </cell>
          <cell r="G211" t="b">
            <v>0</v>
          </cell>
          <cell r="H211" t="str">
            <v/>
          </cell>
          <cell r="I211">
            <v>42410</v>
          </cell>
          <cell r="L211" t="b">
            <v>0</v>
          </cell>
          <cell r="M211" t="str">
            <v/>
          </cell>
          <cell r="N211" t="str">
            <v/>
          </cell>
          <cell r="O211" t="str">
            <v/>
          </cell>
          <cell r="P211" t="str">
            <v>Emma Smith</v>
          </cell>
          <cell r="Q211" t="str">
            <v/>
          </cell>
          <cell r="R211" t="str">
            <v/>
          </cell>
          <cell r="S211" t="str">
            <v/>
          </cell>
          <cell r="T211" t="str">
            <v>CR (Internal)</v>
          </cell>
          <cell r="U211" t="str">
            <v>CLOSED</v>
          </cell>
          <cell r="V211" t="b">
            <v>0</v>
          </cell>
          <cell r="W211">
            <v>43167</v>
          </cell>
          <cell r="X211" t="str">
            <v/>
          </cell>
          <cell r="AD211" t="str">
            <v/>
          </cell>
          <cell r="AF211" t="str">
            <v/>
          </cell>
          <cell r="AN211" t="str">
            <v/>
          </cell>
          <cell r="AR211" t="str">
            <v/>
          </cell>
          <cell r="AS211" t="str">
            <v/>
          </cell>
          <cell r="AZ211" t="str">
            <v/>
          </cell>
          <cell r="BB211" t="str">
            <v/>
          </cell>
          <cell r="BC211" t="str">
            <v/>
          </cell>
          <cell r="BE211" t="b">
            <v>0</v>
          </cell>
          <cell r="BM211" t="str">
            <v/>
          </cell>
          <cell r="BO211" t="str">
            <v>08/03/2018 DC This change was approved for closure at yesteday ChMC meeting.
14/12/17 DC We were advised by future release team this change is no longer required.</v>
          </cell>
          <cell r="BQ211" t="str">
            <v/>
          </cell>
          <cell r="BS211" t="str">
            <v/>
          </cell>
          <cell r="BU211" t="str">
            <v/>
          </cell>
          <cell r="BW211" t="str">
            <v/>
          </cell>
          <cell r="BX211" t="str">
            <v/>
          </cell>
          <cell r="BY211" t="str">
            <v>0</v>
          </cell>
          <cell r="BZ211" t="str">
            <v>UKLP IADBI174</v>
          </cell>
          <cell r="CA211" t="str">
            <v>R &amp; N</v>
          </cell>
          <cell r="CB211" t="str">
            <v/>
          </cell>
          <cell r="CC211" t="str">
            <v/>
          </cell>
          <cell r="CD211" t="str">
            <v/>
          </cell>
          <cell r="CE211" t="str">
            <v/>
          </cell>
          <cell r="CF211" t="str">
            <v/>
          </cell>
          <cell r="CG211" t="b">
            <v>0</v>
          </cell>
          <cell r="CH211" t="str">
            <v/>
          </cell>
          <cell r="CJ211" t="b">
            <v>0</v>
          </cell>
          <cell r="CK211" t="b">
            <v>0</v>
          </cell>
          <cell r="CL211" t="b">
            <v>0</v>
          </cell>
          <cell r="CM211" t="str">
            <v/>
          </cell>
          <cell r="CN211">
            <v>0</v>
          </cell>
          <cell r="CO211" t="str">
            <v/>
          </cell>
          <cell r="CP211" t="str">
            <v/>
          </cell>
          <cell r="CQ211" t="b">
            <v>0</v>
          </cell>
          <cell r="CR211" t="b">
            <v>0</v>
          </cell>
          <cell r="CS211" t="str">
            <v/>
          </cell>
          <cell r="CT211" t="str">
            <v/>
          </cell>
          <cell r="CU211" t="str">
            <v/>
          </cell>
          <cell r="CV211" t="str">
            <v/>
          </cell>
          <cell r="CW211" t="str">
            <v/>
          </cell>
          <cell r="CX211" t="b">
            <v>0</v>
          </cell>
          <cell r="CY211" t="b">
            <v>0</v>
          </cell>
          <cell r="CZ211" t="b">
            <v>0</v>
          </cell>
          <cell r="DA211" t="b">
            <v>0</v>
          </cell>
          <cell r="DB211" t="str">
            <v/>
          </cell>
          <cell r="DC211" t="str">
            <v/>
          </cell>
          <cell r="DD211" t="str">
            <v/>
          </cell>
          <cell r="DE211" t="b">
            <v>0</v>
          </cell>
          <cell r="DF211" t="b">
            <v>0</v>
          </cell>
        </row>
        <row r="212">
          <cell r="A212" t="str">
            <v>4452</v>
          </cell>
          <cell r="B212" t="str">
            <v>Pending capacity amendment with Ratchet</v>
          </cell>
          <cell r="C212" t="str">
            <v>Z1 - Change completed</v>
          </cell>
          <cell r="D212">
            <v>43178</v>
          </cell>
          <cell r="E212" t="str">
            <v>CO-RCVD 30/10/17
Moved CO-RCVD to 11. Change in Delivery 08/11/2017
12. CCR/Internal Closedown Document In Progress
100. Change Completed</v>
          </cell>
          <cell r="F212" t="str">
            <v/>
          </cell>
          <cell r="G212" t="b">
            <v>0</v>
          </cell>
          <cell r="H212" t="str">
            <v/>
          </cell>
          <cell r="I212">
            <v>42710</v>
          </cell>
          <cell r="K212">
            <v>43077</v>
          </cell>
          <cell r="L212" t="b">
            <v>0</v>
          </cell>
          <cell r="M212" t="str">
            <v/>
          </cell>
          <cell r="N212" t="str">
            <v/>
          </cell>
          <cell r="O212" t="str">
            <v/>
          </cell>
          <cell r="P212" t="str">
            <v>Dean Johnson</v>
          </cell>
          <cell r="Q212" t="str">
            <v/>
          </cell>
          <cell r="R212" t="str">
            <v/>
          </cell>
          <cell r="S212" t="str">
            <v>Matt Rider</v>
          </cell>
          <cell r="T212" t="str">
            <v>CP</v>
          </cell>
          <cell r="U212" t="str">
            <v>COMPLETE</v>
          </cell>
          <cell r="V212" t="b">
            <v>0</v>
          </cell>
          <cell r="W212">
            <v>43178</v>
          </cell>
          <cell r="X212" t="str">
            <v/>
          </cell>
          <cell r="AD212" t="str">
            <v/>
          </cell>
          <cell r="AF212" t="str">
            <v/>
          </cell>
          <cell r="AN212" t="str">
            <v/>
          </cell>
          <cell r="AR212" t="str">
            <v/>
          </cell>
          <cell r="AS212" t="str">
            <v/>
          </cell>
          <cell r="AZ212" t="str">
            <v/>
          </cell>
          <cell r="BB212" t="str">
            <v/>
          </cell>
          <cell r="BC212" t="str">
            <v/>
          </cell>
          <cell r="BE212" t="b">
            <v>0</v>
          </cell>
          <cell r="BH212">
            <v>43077</v>
          </cell>
          <cell r="BI212">
            <v>43077</v>
          </cell>
          <cell r="BM212" t="str">
            <v/>
          </cell>
          <cell r="BO212" t="str">
            <v>19/03/2018 DC This change is linked to 4340,it does not have its own PAT tool it is complete as per Rebecca Perkins email today.
12/12/2017 DC project deployed and moved to projection as per email from Alex Stuart to update the database to 12 CCR/Internal</v>
          </cell>
          <cell r="BQ212" t="str">
            <v/>
          </cell>
          <cell r="BS212" t="str">
            <v/>
          </cell>
          <cell r="BU212" t="str">
            <v/>
          </cell>
          <cell r="BW212" t="str">
            <v/>
          </cell>
          <cell r="BX212" t="str">
            <v/>
          </cell>
          <cell r="BY212" t="str">
            <v>1.1</v>
          </cell>
          <cell r="BZ212" t="str">
            <v>UKLP IADBI279</v>
          </cell>
          <cell r="CA212" t="str">
            <v>R &amp; N</v>
          </cell>
          <cell r="CB212" t="str">
            <v/>
          </cell>
          <cell r="CC212" t="str">
            <v>Project Delivery</v>
          </cell>
          <cell r="CD212" t="str">
            <v>ISU</v>
          </cell>
          <cell r="CE212" t="str">
            <v>SPA</v>
          </cell>
          <cell r="CF212" t="str">
            <v>31-100days</v>
          </cell>
          <cell r="CG212" t="b">
            <v>0</v>
          </cell>
          <cell r="CH212" t="str">
            <v/>
          </cell>
          <cell r="CJ212" t="b">
            <v>0</v>
          </cell>
          <cell r="CK212" t="b">
            <v>0</v>
          </cell>
          <cell r="CL212" t="b">
            <v>0</v>
          </cell>
          <cell r="CM212" t="str">
            <v/>
          </cell>
          <cell r="CO212" t="str">
            <v/>
          </cell>
          <cell r="CP212" t="str">
            <v/>
          </cell>
          <cell r="CQ212" t="b">
            <v>0</v>
          </cell>
          <cell r="CR212" t="b">
            <v>0</v>
          </cell>
          <cell r="CS212" t="str">
            <v/>
          </cell>
          <cell r="CT212" t="str">
            <v/>
          </cell>
          <cell r="CU212" t="str">
            <v/>
          </cell>
          <cell r="CV212" t="str">
            <v/>
          </cell>
          <cell r="CW212" t="str">
            <v/>
          </cell>
          <cell r="CX212" t="b">
            <v>0</v>
          </cell>
          <cell r="CY212" t="b">
            <v>0</v>
          </cell>
          <cell r="CZ212" t="b">
            <v>0</v>
          </cell>
          <cell r="DA212" t="b">
            <v>0</v>
          </cell>
          <cell r="DB212" t="str">
            <v/>
          </cell>
          <cell r="DC212" t="str">
            <v/>
          </cell>
          <cell r="DD212" t="str">
            <v/>
          </cell>
          <cell r="DE212" t="b">
            <v>0</v>
          </cell>
          <cell r="DF212" t="b">
            <v>0</v>
          </cell>
          <cell r="DG212">
            <v>42991</v>
          </cell>
          <cell r="DJ212">
            <v>42991</v>
          </cell>
        </row>
        <row r="213">
          <cell r="A213" t="str">
            <v>4453</v>
          </cell>
          <cell r="B213" t="str">
            <v>File Format Should Have Changes</v>
          </cell>
          <cell r="C213" t="str">
            <v>D1 - Change in delivery</v>
          </cell>
          <cell r="D213">
            <v>43208</v>
          </cell>
          <cell r="E213" t="str">
            <v>CO-RCVD - 30/10/2017
Moved from CO-RCVD to 20.1 Start Up Approach in Progress 08/11/2017
97. Xoserve require ChMC sponsorship
2.1 Start up approach
4. EQR In-Progress
7. BER/Business Case In Progress 07/02/18
11. Change in delivery</v>
          </cell>
          <cell r="F213" t="str">
            <v/>
          </cell>
          <cell r="G213" t="b">
            <v>0</v>
          </cell>
          <cell r="H213" t="str">
            <v/>
          </cell>
          <cell r="I213">
            <v>42720</v>
          </cell>
          <cell r="K213">
            <v>43252</v>
          </cell>
          <cell r="L213" t="b">
            <v>0</v>
          </cell>
          <cell r="M213" t="str">
            <v/>
          </cell>
          <cell r="N213" t="str">
            <v/>
          </cell>
          <cell r="O213" t="str">
            <v/>
          </cell>
          <cell r="P213" t="str">
            <v>Marie Berlin</v>
          </cell>
          <cell r="Q213" t="str">
            <v/>
          </cell>
          <cell r="R213" t="str">
            <v/>
          </cell>
          <cell r="S213" t="str">
            <v>Padmini Duvvuri</v>
          </cell>
          <cell r="T213" t="str">
            <v>CR (Internal)</v>
          </cell>
          <cell r="U213" t="str">
            <v>LIVE</v>
          </cell>
          <cell r="V213" t="b">
            <v>0</v>
          </cell>
          <cell r="X213" t="str">
            <v/>
          </cell>
          <cell r="AD213" t="str">
            <v/>
          </cell>
          <cell r="AF213" t="str">
            <v/>
          </cell>
          <cell r="AN213" t="str">
            <v/>
          </cell>
          <cell r="AR213" t="str">
            <v/>
          </cell>
          <cell r="AS213" t="str">
            <v/>
          </cell>
          <cell r="AZ213" t="str">
            <v/>
          </cell>
          <cell r="BB213" t="str">
            <v/>
          </cell>
          <cell r="BC213" t="str">
            <v/>
          </cell>
          <cell r="BE213" t="b">
            <v>0</v>
          </cell>
          <cell r="BH213">
            <v>43413</v>
          </cell>
          <cell r="BM213" t="str">
            <v/>
          </cell>
          <cell r="BO213" t="str">
            <v>18/04/18 - AC- BER was approved at the April ChMC meeting. 
07/03/2018 DC Scope of the file format changes need to be finalised with DSG, the change will be added to a change pack
07/02/18 - ChMC outcome - R3 Initial Scope approved / EQR Approved / Propo</v>
          </cell>
          <cell r="BQ213" t="str">
            <v/>
          </cell>
          <cell r="BS213" t="str">
            <v/>
          </cell>
          <cell r="BU213" t="str">
            <v/>
          </cell>
          <cell r="BW213" t="str">
            <v/>
          </cell>
          <cell r="BX213" t="str">
            <v/>
          </cell>
          <cell r="BY213" t="str">
            <v>3</v>
          </cell>
          <cell r="BZ213" t="str">
            <v>UKLP IADBI280v3</v>
          </cell>
          <cell r="CA213" t="str">
            <v>R &amp; N</v>
          </cell>
          <cell r="CB213" t="str">
            <v/>
          </cell>
          <cell r="CC213" t="str">
            <v>Third Party SI / Service Provider</v>
          </cell>
          <cell r="CD213" t="str">
            <v>ISU</v>
          </cell>
          <cell r="CE213" t="str">
            <v>Other</v>
          </cell>
          <cell r="CF213" t="str">
            <v>31-100days</v>
          </cell>
          <cell r="CG213" t="b">
            <v>0</v>
          </cell>
          <cell r="CH213" t="str">
            <v/>
          </cell>
          <cell r="CJ213" t="b">
            <v>1</v>
          </cell>
          <cell r="CK213" t="b">
            <v>1</v>
          </cell>
          <cell r="CL213" t="b">
            <v>0</v>
          </cell>
          <cell r="CM213" t="str">
            <v/>
          </cell>
          <cell r="CO213" t="str">
            <v/>
          </cell>
          <cell r="CP213" t="str">
            <v/>
          </cell>
          <cell r="CQ213" t="b">
            <v>0</v>
          </cell>
          <cell r="CR213" t="b">
            <v>0</v>
          </cell>
          <cell r="CS213" t="str">
            <v/>
          </cell>
          <cell r="CT213" t="str">
            <v/>
          </cell>
          <cell r="CU213" t="str">
            <v/>
          </cell>
          <cell r="CV213" t="str">
            <v>ChMC endorsed Change Proposal</v>
          </cell>
          <cell r="CW213" t="str">
            <v>Multiple Market Groups</v>
          </cell>
          <cell r="CX213" t="b">
            <v>1</v>
          </cell>
          <cell r="CY213" t="b">
            <v>0</v>
          </cell>
          <cell r="CZ213" t="b">
            <v>0</v>
          </cell>
          <cell r="DA213" t="b">
            <v>0</v>
          </cell>
          <cell r="DB213" t="str">
            <v>Service Area 1: Manage Supply Point Registration</v>
          </cell>
          <cell r="DC213" t="str">
            <v>Two to Five</v>
          </cell>
          <cell r="DD213" t="str">
            <v>Low</v>
          </cell>
          <cell r="DE213" t="b">
            <v>0</v>
          </cell>
          <cell r="DF213" t="b">
            <v>0</v>
          </cell>
          <cell r="DH213">
            <v>43138</v>
          </cell>
          <cell r="DJ213">
            <v>43201</v>
          </cell>
        </row>
        <row r="214">
          <cell r="A214" t="str">
            <v>COR3234</v>
          </cell>
          <cell r="B214" t="str">
            <v>Unregistered Supply Points – Portfolio Clearance Initiative</v>
          </cell>
          <cell r="C214" t="str">
            <v>Z1 - Change completed</v>
          </cell>
          <cell r="D214">
            <v>41730</v>
          </cell>
          <cell r="E214" t="str">
            <v>CO-RCVD 18/10/2013
EQ-PROD 31/10/2013
EQ-SENT 14/11/2013
BE-RCVD 14/11/2013
BE-SENT 27/11/2013
CA-RCVD 13/02/2014
PD-IMPD 31/01/2014
PD-SENT 06/03/2014
PD-CLSD 01/04/2014</v>
          </cell>
          <cell r="F214" t="str">
            <v>GDNS require Xoserve to prepare unregistered and shipperless supply point datasets for submission to Shippers and UIPs for analysis and processing returns back to the relevant GDN. 
High priority to meet GDN unregistered / shipperless supply point obliga</v>
          </cell>
          <cell r="G214" t="b">
            <v>0</v>
          </cell>
          <cell r="H214" t="str">
            <v/>
          </cell>
          <cell r="I214">
            <v>41565</v>
          </cell>
          <cell r="J214">
            <v>41578</v>
          </cell>
          <cell r="L214" t="b">
            <v>1</v>
          </cell>
          <cell r="M214" t="str">
            <v>ADN</v>
          </cell>
          <cell r="N214" t="str">
            <v/>
          </cell>
          <cell r="O214" t="str">
            <v>Joel Martin</v>
          </cell>
          <cell r="P214" t="str">
            <v>Joel Martin</v>
          </cell>
          <cell r="Q214" t="str">
            <v/>
          </cell>
          <cell r="R214" t="str">
            <v>Dave Ackers</v>
          </cell>
          <cell r="S214" t="str">
            <v>Lorraine Cave</v>
          </cell>
          <cell r="T214" t="str">
            <v>CO</v>
          </cell>
          <cell r="U214" t="str">
            <v>COMPLETE</v>
          </cell>
          <cell r="V214" t="b">
            <v>1</v>
          </cell>
          <cell r="W214">
            <v>41730</v>
          </cell>
          <cell r="X214" t="str">
            <v>Nita Patel</v>
          </cell>
          <cell r="Y214">
            <v>41578</v>
          </cell>
          <cell r="Z214">
            <v>41592</v>
          </cell>
          <cell r="AB214">
            <v>41592</v>
          </cell>
          <cell r="AC214">
            <v>0</v>
          </cell>
          <cell r="AD214" t="str">
            <v/>
          </cell>
          <cell r="AF214" t="str">
            <v>SENT</v>
          </cell>
          <cell r="AG214">
            <v>41592</v>
          </cell>
          <cell r="AH214">
            <v>41592</v>
          </cell>
          <cell r="AI214">
            <v>41605</v>
          </cell>
          <cell r="AJ214">
            <v>41635</v>
          </cell>
          <cell r="AK214">
            <v>41635</v>
          </cell>
          <cell r="AM214">
            <v>41635</v>
          </cell>
          <cell r="AN214" t="str">
            <v>Pre Sanction Meeting 26/11/13</v>
          </cell>
          <cell r="AP214">
            <v>0</v>
          </cell>
          <cell r="AR214" t="str">
            <v/>
          </cell>
          <cell r="AS214" t="str">
            <v>SENT</v>
          </cell>
          <cell r="AT214">
            <v>41605</v>
          </cell>
          <cell r="AU214">
            <v>41683</v>
          </cell>
          <cell r="AZ214" t="str">
            <v/>
          </cell>
          <cell r="BB214" t="str">
            <v/>
          </cell>
          <cell r="BC214" t="str">
            <v>PROD</v>
          </cell>
          <cell r="BD214">
            <v>41683</v>
          </cell>
          <cell r="BE214" t="b">
            <v>0</v>
          </cell>
          <cell r="BF214">
            <v>3</v>
          </cell>
          <cell r="BI214">
            <v>41682</v>
          </cell>
          <cell r="BK214">
            <v>41704</v>
          </cell>
          <cell r="BM214" t="str">
            <v>CLSD</v>
          </cell>
          <cell r="BN214">
            <v>41730</v>
          </cell>
          <cell r="BO214" t="str">
            <v>17/02/14 KB - Approval received from Joel.  SNIR due date removed and status changed to PD-IMPD.  
17/02/14 KB - Note sent to Joel asking for his approval to bypass the SN as the project delivered on 31/01/14 and is progressing through to closedown.  Awai</v>
          </cell>
          <cell r="BQ214" t="str">
            <v/>
          </cell>
          <cell r="BS214" t="str">
            <v/>
          </cell>
          <cell r="BU214" t="str">
            <v/>
          </cell>
          <cell r="BW214" t="str">
            <v/>
          </cell>
          <cell r="BX214" t="str">
            <v/>
          </cell>
          <cell r="BY214" t="str">
            <v/>
          </cell>
          <cell r="BZ214" t="str">
            <v/>
          </cell>
          <cell r="CA214" t="str">
            <v/>
          </cell>
          <cell r="CB214" t="str">
            <v/>
          </cell>
          <cell r="CC214" t="str">
            <v/>
          </cell>
          <cell r="CD214" t="str">
            <v/>
          </cell>
          <cell r="CE214" t="str">
            <v/>
          </cell>
          <cell r="CF214" t="str">
            <v/>
          </cell>
          <cell r="CG214" t="b">
            <v>0</v>
          </cell>
          <cell r="CH214" t="str">
            <v/>
          </cell>
          <cell r="CJ214" t="b">
            <v>0</v>
          </cell>
          <cell r="CK214" t="b">
            <v>0</v>
          </cell>
          <cell r="CL214" t="b">
            <v>0</v>
          </cell>
          <cell r="CM214" t="str">
            <v/>
          </cell>
          <cell r="CO214" t="str">
            <v/>
          </cell>
          <cell r="CP214" t="str">
            <v/>
          </cell>
          <cell r="CQ214" t="b">
            <v>0</v>
          </cell>
          <cell r="CR214" t="b">
            <v>0</v>
          </cell>
          <cell r="CS214" t="str">
            <v/>
          </cell>
          <cell r="CT214" t="str">
            <v/>
          </cell>
          <cell r="CU214" t="str">
            <v/>
          </cell>
          <cell r="CV214" t="str">
            <v/>
          </cell>
          <cell r="CW214" t="str">
            <v/>
          </cell>
          <cell r="CX214" t="b">
            <v>0</v>
          </cell>
          <cell r="CY214" t="b">
            <v>0</v>
          </cell>
          <cell r="CZ214" t="b">
            <v>0</v>
          </cell>
          <cell r="DA214" t="b">
            <v>0</v>
          </cell>
          <cell r="DB214" t="str">
            <v/>
          </cell>
          <cell r="DC214" t="str">
            <v/>
          </cell>
          <cell r="DD214" t="str">
            <v/>
          </cell>
          <cell r="DE214" t="b">
            <v>0</v>
          </cell>
          <cell r="DF214" t="b">
            <v>0</v>
          </cell>
        </row>
        <row r="215">
          <cell r="A215" t="str">
            <v>COR3247</v>
          </cell>
          <cell r="B215" t="str">
            <v>Investigate feasibility of issuing a rejection file to a User where sanctions are applied.</v>
          </cell>
          <cell r="C215" t="str">
            <v>Z1 - Change completed</v>
          </cell>
          <cell r="D215">
            <v>41842</v>
          </cell>
          <cell r="E215" t="str">
            <v>CO-RCVD 30/10/2013
EQ-PNDG 30/10/2013
EQ-PROD 31/10/2013
EQ-SENT 08/11/2013
BE-RCVD 29/01/2014
BE-PROD 29/01/2014
BE-SENT19/02/2014
CA-RCVD 04/03/2014
SN-PROD 04/03/2014
SN-SENT 17/03/2014
PD-PROD 17/03/2014
PD-IMPD 01/07/2014
PD-SENT 09/07/2014
PD-CLSD 2</v>
          </cell>
          <cell r="F215" t="str">
            <v xml:space="preserve">Where a new User accedes to the UNC and states that they do not intend to operate on a specific network it is common for the GT to apply sanctions to prevent them taking on supply points rather than forcing credit arrangements in accordance with the UNC. </v>
          </cell>
          <cell r="G215" t="b">
            <v>0</v>
          </cell>
          <cell r="H215" t="str">
            <v/>
          </cell>
          <cell r="I215">
            <v>41577</v>
          </cell>
          <cell r="J215">
            <v>41590</v>
          </cell>
          <cell r="L215" t="b">
            <v>1</v>
          </cell>
          <cell r="M215" t="str">
            <v>ADN</v>
          </cell>
          <cell r="N215" t="str">
            <v/>
          </cell>
          <cell r="O215" t="str">
            <v>Joanna Ferguson</v>
          </cell>
          <cell r="P215" t="str">
            <v>Joanna Ferguson</v>
          </cell>
          <cell r="Q215" t="str">
            <v/>
          </cell>
          <cell r="R215" t="str">
            <v>Dave Ackers</v>
          </cell>
          <cell r="S215" t="str">
            <v>Lorraine Cave</v>
          </cell>
          <cell r="T215" t="str">
            <v>CO</v>
          </cell>
          <cell r="U215" t="str">
            <v>COMPLETE</v>
          </cell>
          <cell r="V215" t="b">
            <v>0</v>
          </cell>
          <cell r="W215">
            <v>41842</v>
          </cell>
          <cell r="X215" t="str">
            <v>Darran Dredge</v>
          </cell>
          <cell r="Y215">
            <v>41578</v>
          </cell>
          <cell r="Z215">
            <v>41586</v>
          </cell>
          <cell r="AB215">
            <v>41586</v>
          </cell>
          <cell r="AD215" t="str">
            <v/>
          </cell>
          <cell r="AF215" t="str">
            <v>SENT</v>
          </cell>
          <cell r="AG215">
            <v>41586</v>
          </cell>
          <cell r="AH215">
            <v>-615769</v>
          </cell>
          <cell r="AI215">
            <v>41681</v>
          </cell>
          <cell r="AJ215">
            <v>41674</v>
          </cell>
          <cell r="AK215">
            <v>41690</v>
          </cell>
          <cell r="AM215">
            <v>41689</v>
          </cell>
          <cell r="AN215" t="str">
            <v>Pre Sanction Meeting 11/02/14</v>
          </cell>
          <cell r="AP215">
            <v>2376</v>
          </cell>
          <cell r="AR215" t="str">
            <v/>
          </cell>
          <cell r="AS215" t="str">
            <v>SENT</v>
          </cell>
          <cell r="AT215">
            <v>41689</v>
          </cell>
          <cell r="AU215">
            <v>41702</v>
          </cell>
          <cell r="AV215">
            <v>41715</v>
          </cell>
          <cell r="AW215">
            <v>41715</v>
          </cell>
          <cell r="AX215">
            <v>41715</v>
          </cell>
          <cell r="AZ215" t="str">
            <v/>
          </cell>
          <cell r="BA215">
            <v>41715</v>
          </cell>
          <cell r="BB215" t="str">
            <v/>
          </cell>
          <cell r="BC215" t="str">
            <v>SENT</v>
          </cell>
          <cell r="BD215">
            <v>41715</v>
          </cell>
          <cell r="BE215" t="b">
            <v>0</v>
          </cell>
          <cell r="BF215">
            <v>3</v>
          </cell>
          <cell r="BH215">
            <v>41820</v>
          </cell>
          <cell r="BI215">
            <v>41821</v>
          </cell>
          <cell r="BJ215">
            <v>41829</v>
          </cell>
          <cell r="BK215">
            <v>41829</v>
          </cell>
          <cell r="BM215" t="str">
            <v>CLSD</v>
          </cell>
          <cell r="BN215">
            <v>41842</v>
          </cell>
          <cell r="BO215" t="str">
            <v>30/10/2013 AT - CO-RCVD 30/10/2013 and assigned to Lorraine Cave/Darran Dredge.</v>
          </cell>
          <cell r="BQ215" t="str">
            <v/>
          </cell>
          <cell r="BS215" t="str">
            <v/>
          </cell>
          <cell r="BU215" t="str">
            <v/>
          </cell>
          <cell r="BW215" t="str">
            <v/>
          </cell>
          <cell r="BX215" t="str">
            <v/>
          </cell>
          <cell r="BY215" t="str">
            <v/>
          </cell>
          <cell r="BZ215" t="str">
            <v/>
          </cell>
          <cell r="CA215" t="str">
            <v/>
          </cell>
          <cell r="CB215" t="str">
            <v/>
          </cell>
          <cell r="CC215" t="str">
            <v/>
          </cell>
          <cell r="CD215" t="str">
            <v/>
          </cell>
          <cell r="CE215" t="str">
            <v/>
          </cell>
          <cell r="CF215" t="str">
            <v/>
          </cell>
          <cell r="CG215" t="b">
            <v>0</v>
          </cell>
          <cell r="CH215" t="str">
            <v/>
          </cell>
          <cell r="CJ215" t="b">
            <v>0</v>
          </cell>
          <cell r="CK215" t="b">
            <v>0</v>
          </cell>
          <cell r="CL215" t="b">
            <v>0</v>
          </cell>
          <cell r="CM215" t="str">
            <v/>
          </cell>
          <cell r="CO215" t="str">
            <v/>
          </cell>
          <cell r="CP215" t="str">
            <v/>
          </cell>
          <cell r="CQ215" t="b">
            <v>0</v>
          </cell>
          <cell r="CR215" t="b">
            <v>0</v>
          </cell>
          <cell r="CS215" t="str">
            <v/>
          </cell>
          <cell r="CT215" t="str">
            <v/>
          </cell>
          <cell r="CU215" t="str">
            <v/>
          </cell>
          <cell r="CV215" t="str">
            <v/>
          </cell>
          <cell r="CW215" t="str">
            <v/>
          </cell>
          <cell r="CX215" t="b">
            <v>0</v>
          </cell>
          <cell r="CY215" t="b">
            <v>0</v>
          </cell>
          <cell r="CZ215" t="b">
            <v>0</v>
          </cell>
          <cell r="DA215" t="b">
            <v>0</v>
          </cell>
          <cell r="DB215" t="str">
            <v/>
          </cell>
          <cell r="DC215" t="str">
            <v/>
          </cell>
          <cell r="DD215" t="str">
            <v/>
          </cell>
          <cell r="DE215" t="b">
            <v>0</v>
          </cell>
          <cell r="DF215" t="b">
            <v>0</v>
          </cell>
        </row>
        <row r="216">
          <cell r="A216" t="str">
            <v>COR3351</v>
          </cell>
          <cell r="B216" t="str">
            <v>AirWatch License Agreement for Mobile Device Management</v>
          </cell>
          <cell r="C216" t="str">
            <v>Z2 - Change cancelled</v>
          </cell>
          <cell r="D216">
            <v>41710</v>
          </cell>
          <cell r="E216" t="str">
            <v>CO-RCVD 12/03/2014</v>
          </cell>
          <cell r="F216" t="str">
            <v>CO reference raised to support CAF &amp; EAF submission.</v>
          </cell>
          <cell r="G216" t="b">
            <v>0</v>
          </cell>
          <cell r="H216" t="str">
            <v/>
          </cell>
          <cell r="I216">
            <v>41710</v>
          </cell>
          <cell r="L216" t="b">
            <v>0</v>
          </cell>
          <cell r="M216" t="str">
            <v/>
          </cell>
          <cell r="N216" t="str">
            <v/>
          </cell>
          <cell r="O216" t="str">
            <v/>
          </cell>
          <cell r="P216" t="str">
            <v>David Williamson</v>
          </cell>
          <cell r="Q216" t="str">
            <v>Vicky Palmer / Steve Adcock</v>
          </cell>
          <cell r="R216" t="str">
            <v/>
          </cell>
          <cell r="S216" t="str">
            <v>David Williamson</v>
          </cell>
          <cell r="T216" t="str">
            <v>CR (internal)</v>
          </cell>
          <cell r="U216" t="str">
            <v>CLOSED</v>
          </cell>
          <cell r="V216" t="b">
            <v>0</v>
          </cell>
          <cell r="X216" t="str">
            <v>Az Saddique</v>
          </cell>
          <cell r="AD216" t="str">
            <v/>
          </cell>
          <cell r="AF216" t="str">
            <v/>
          </cell>
          <cell r="AN216" t="str">
            <v/>
          </cell>
          <cell r="AR216" t="str">
            <v/>
          </cell>
          <cell r="AS216" t="str">
            <v/>
          </cell>
          <cell r="AZ216" t="str">
            <v/>
          </cell>
          <cell r="BB216" t="str">
            <v/>
          </cell>
          <cell r="BC216" t="str">
            <v/>
          </cell>
          <cell r="BE216" t="b">
            <v>0</v>
          </cell>
          <cell r="BF216">
            <v>6</v>
          </cell>
          <cell r="BM216" t="str">
            <v/>
          </cell>
          <cell r="BO216" t="str">
            <v>13/04/2015 AT - Set CO-CLSD</v>
          </cell>
          <cell r="BQ216" t="str">
            <v/>
          </cell>
          <cell r="BS216" t="str">
            <v/>
          </cell>
          <cell r="BU216" t="str">
            <v/>
          </cell>
          <cell r="BW216" t="str">
            <v/>
          </cell>
          <cell r="BX216" t="str">
            <v/>
          </cell>
          <cell r="BY216" t="str">
            <v/>
          </cell>
          <cell r="BZ216" t="str">
            <v/>
          </cell>
          <cell r="CA216" t="str">
            <v/>
          </cell>
          <cell r="CB216" t="str">
            <v/>
          </cell>
          <cell r="CC216" t="str">
            <v/>
          </cell>
          <cell r="CD216" t="str">
            <v/>
          </cell>
          <cell r="CE216" t="str">
            <v/>
          </cell>
          <cell r="CF216" t="str">
            <v/>
          </cell>
          <cell r="CG216" t="b">
            <v>0</v>
          </cell>
          <cell r="CH216" t="str">
            <v/>
          </cell>
          <cell r="CJ216" t="b">
            <v>0</v>
          </cell>
          <cell r="CK216" t="b">
            <v>0</v>
          </cell>
          <cell r="CL216" t="b">
            <v>0</v>
          </cell>
          <cell r="CM216" t="str">
            <v/>
          </cell>
          <cell r="CO216" t="str">
            <v/>
          </cell>
          <cell r="CP216" t="str">
            <v/>
          </cell>
          <cell r="CQ216" t="b">
            <v>0</v>
          </cell>
          <cell r="CR216" t="b">
            <v>0</v>
          </cell>
          <cell r="CS216" t="str">
            <v/>
          </cell>
          <cell r="CT216" t="str">
            <v/>
          </cell>
          <cell r="CU216" t="str">
            <v/>
          </cell>
          <cell r="CV216" t="str">
            <v/>
          </cell>
          <cell r="CW216" t="str">
            <v/>
          </cell>
          <cell r="CX216" t="b">
            <v>0</v>
          </cell>
          <cell r="CY216" t="b">
            <v>0</v>
          </cell>
          <cell r="CZ216" t="b">
            <v>0</v>
          </cell>
          <cell r="DA216" t="b">
            <v>0</v>
          </cell>
          <cell r="DB216" t="str">
            <v/>
          </cell>
          <cell r="DC216" t="str">
            <v/>
          </cell>
          <cell r="DD216" t="str">
            <v/>
          </cell>
          <cell r="DE216" t="b">
            <v>0</v>
          </cell>
          <cell r="DF216" t="b">
            <v>0</v>
          </cell>
        </row>
        <row r="217">
          <cell r="A217" t="str">
            <v>4381</v>
          </cell>
          <cell r="B217" t="str">
            <v xml:space="preserve"> The updating of the ZDT_AQ_OPER table</v>
          </cell>
          <cell r="C217" t="str">
            <v>Z1 - Change completed</v>
          </cell>
          <cell r="D217">
            <v>43193</v>
          </cell>
          <cell r="E217" t="str">
            <v>CO-RCVD 11/10/2017
Moved from CO-RCVD to 2.1 Start up approach in progress
08/11/2017
11. Change In Delivery
100. Change Completed</v>
          </cell>
          <cell r="F217" t="str">
            <v xml:space="preserve">Cr 6251 has already populated the ZDT_AQ_OPER table with the known missing attributes for both GT and IGT SMPs. This was for the Rolling AQ value for GTs (219980260) and for IGTs a value (690925). The change also populated the table with the formula year </v>
          </cell>
          <cell r="G217" t="b">
            <v>0</v>
          </cell>
          <cell r="H217" t="str">
            <v/>
          </cell>
          <cell r="I217">
            <v>43014</v>
          </cell>
          <cell r="K217">
            <v>43176</v>
          </cell>
          <cell r="L217" t="b">
            <v>0</v>
          </cell>
          <cell r="M217" t="str">
            <v/>
          </cell>
          <cell r="N217" t="str">
            <v/>
          </cell>
          <cell r="O217" t="str">
            <v>na</v>
          </cell>
          <cell r="P217" t="str">
            <v>Sue Prosser/Emma Lyndon</v>
          </cell>
          <cell r="Q217" t="str">
            <v>ICAF 11/10/17</v>
          </cell>
          <cell r="R217" t="str">
            <v>Lee Foster</v>
          </cell>
          <cell r="S217" t="str">
            <v>Donna Johnson</v>
          </cell>
          <cell r="T217" t="str">
            <v>CR (Internal)</v>
          </cell>
          <cell r="U217" t="str">
            <v>COMPLETE</v>
          </cell>
          <cell r="V217" t="b">
            <v>0</v>
          </cell>
          <cell r="W217">
            <v>43193</v>
          </cell>
          <cell r="X217" t="str">
            <v/>
          </cell>
          <cell r="AD217" t="str">
            <v/>
          </cell>
          <cell r="AF217" t="str">
            <v/>
          </cell>
          <cell r="AN217" t="str">
            <v/>
          </cell>
          <cell r="AR217" t="str">
            <v/>
          </cell>
          <cell r="AS217" t="str">
            <v/>
          </cell>
          <cell r="AZ217" t="str">
            <v/>
          </cell>
          <cell r="BB217" t="str">
            <v/>
          </cell>
          <cell r="BC217" t="str">
            <v/>
          </cell>
          <cell r="BE217" t="b">
            <v>0</v>
          </cell>
          <cell r="BH217">
            <v>43176</v>
          </cell>
          <cell r="BM217" t="str">
            <v/>
          </cell>
          <cell r="BO217" t="str">
            <v>03/04/18 DC Work  complete Karen has emailed Sue Prosser to confirm she is happy with the work.
29/03/18 Julie B chased Karen for confimation email.
23/03/18 AC- Completed on the 17th March. Karen to send email to PO to confirm closure.
16/03/18 AC- Imp</v>
          </cell>
          <cell r="BQ217" t="str">
            <v/>
          </cell>
          <cell r="BS217" t="str">
            <v/>
          </cell>
          <cell r="BU217" t="str">
            <v/>
          </cell>
          <cell r="BW217" t="str">
            <v/>
          </cell>
          <cell r="BX217" t="str">
            <v/>
          </cell>
          <cell r="BY217" t="str">
            <v>50</v>
          </cell>
          <cell r="BZ217" t="str">
            <v/>
          </cell>
          <cell r="CA217" t="str">
            <v>R &amp; N</v>
          </cell>
          <cell r="CB217" t="str">
            <v>XO3660</v>
          </cell>
          <cell r="CC217" t="str">
            <v>ME</v>
          </cell>
          <cell r="CD217" t="str">
            <v>ISU</v>
          </cell>
          <cell r="CE217" t="str">
            <v>Invoicing</v>
          </cell>
          <cell r="CF217" t="str">
            <v>30-60 days</v>
          </cell>
          <cell r="CG217" t="b">
            <v>0</v>
          </cell>
          <cell r="CH217" t="str">
            <v/>
          </cell>
          <cell r="CJ217" t="b">
            <v>0</v>
          </cell>
          <cell r="CK217" t="b">
            <v>0</v>
          </cell>
          <cell r="CL217" t="b">
            <v>0</v>
          </cell>
          <cell r="CM217" t="str">
            <v/>
          </cell>
          <cell r="CO217" t="str">
            <v/>
          </cell>
          <cell r="CP217" t="str">
            <v/>
          </cell>
          <cell r="CQ217" t="b">
            <v>0</v>
          </cell>
          <cell r="CR217" t="b">
            <v>1</v>
          </cell>
          <cell r="CS217" t="str">
            <v/>
          </cell>
          <cell r="CT217" t="str">
            <v/>
          </cell>
          <cell r="CU217" t="str">
            <v/>
          </cell>
          <cell r="CV217" t="str">
            <v>Xoserve Internal CR (business improvement initiative)</v>
          </cell>
          <cell r="CW217" t="str">
            <v>Multiple Market Groups</v>
          </cell>
          <cell r="CX217" t="b">
            <v>1</v>
          </cell>
          <cell r="CY217" t="b">
            <v>1</v>
          </cell>
          <cell r="CZ217" t="b">
            <v>1</v>
          </cell>
          <cell r="DA217" t="b">
            <v>1</v>
          </cell>
          <cell r="DB217" t="str">
            <v>Service Area 6: Annual Quantity / DM Supply Point and Offtake Rate Reviews</v>
          </cell>
          <cell r="DC217" t="str">
            <v>Two to Five</v>
          </cell>
          <cell r="DD217" t="str">
            <v>High</v>
          </cell>
          <cell r="DE217" t="b">
            <v>0</v>
          </cell>
          <cell r="DF217" t="b">
            <v>0</v>
          </cell>
        </row>
        <row r="218">
          <cell r="A218" t="str">
            <v>COR4121</v>
          </cell>
          <cell r="B218" t="str">
            <v>AQ Review 2017</v>
          </cell>
          <cell r="C218" t="str">
            <v>Z2 - Change cancelled</v>
          </cell>
          <cell r="D218">
            <v>42905</v>
          </cell>
          <cell r="E218" t="str">
            <v>CO-RCVD 14/10/16
PD-CLSD 19/06/17</v>
          </cell>
          <cell r="F218" t="str">
            <v>The AQ Review process is an annual series of events which culminates in the reassessment of the annual quantity for all meter points. You will be aware from previous years that this is a major transactional event which requires the processing of an extrao</v>
          </cell>
          <cell r="G218" t="b">
            <v>0</v>
          </cell>
          <cell r="H218" t="str">
            <v/>
          </cell>
          <cell r="I218">
            <v>42653</v>
          </cell>
          <cell r="L218" t="b">
            <v>0</v>
          </cell>
          <cell r="M218" t="str">
            <v/>
          </cell>
          <cell r="N218" t="str">
            <v/>
          </cell>
          <cell r="O218" t="str">
            <v/>
          </cell>
          <cell r="P218" t="str">
            <v>Jo Rooney</v>
          </cell>
          <cell r="Q218" t="str">
            <v>Vicky Palmer via email
ICAF due to go for information on 19/10/16</v>
          </cell>
          <cell r="R218" t="str">
            <v>Lorriane Cave</v>
          </cell>
          <cell r="S218" t="str">
            <v>Emma Rose</v>
          </cell>
          <cell r="T218" t="str">
            <v>CR (internal)</v>
          </cell>
          <cell r="U218" t="str">
            <v>CLOSED</v>
          </cell>
          <cell r="V218" t="b">
            <v>0</v>
          </cell>
          <cell r="X218" t="str">
            <v>Jo Rooney</v>
          </cell>
          <cell r="AD218" t="str">
            <v/>
          </cell>
          <cell r="AF218" t="str">
            <v/>
          </cell>
          <cell r="AN218" t="str">
            <v/>
          </cell>
          <cell r="AR218" t="str">
            <v/>
          </cell>
          <cell r="AS218" t="str">
            <v/>
          </cell>
          <cell r="AZ218" t="str">
            <v/>
          </cell>
          <cell r="BB218" t="str">
            <v/>
          </cell>
          <cell r="BC218" t="str">
            <v/>
          </cell>
          <cell r="BE218" t="b">
            <v>0</v>
          </cell>
          <cell r="BF218">
            <v>6</v>
          </cell>
          <cell r="BM218" t="str">
            <v/>
          </cell>
          <cell r="BO218" t="str">
            <v>31/07/107 DC Email received with closedown docs.Project was closed down early due to implementation of Nexus, the PID was never formally approved.
31/07/17 DC Sent email requesting confirmation that this project is closed, need LC approval to close.
27/06</v>
          </cell>
          <cell r="BQ218" t="str">
            <v/>
          </cell>
          <cell r="BS218" t="str">
            <v/>
          </cell>
          <cell r="BU218" t="str">
            <v/>
          </cell>
          <cell r="BW218" t="str">
            <v/>
          </cell>
          <cell r="BX218" t="str">
            <v>Low</v>
          </cell>
          <cell r="BY218" t="str">
            <v/>
          </cell>
          <cell r="BZ218" t="str">
            <v/>
          </cell>
          <cell r="CA218" t="str">
            <v/>
          </cell>
          <cell r="CB218" t="str">
            <v/>
          </cell>
          <cell r="CC218" t="str">
            <v/>
          </cell>
          <cell r="CD218" t="str">
            <v/>
          </cell>
          <cell r="CE218" t="str">
            <v/>
          </cell>
          <cell r="CF218" t="str">
            <v/>
          </cell>
          <cell r="CG218" t="b">
            <v>0</v>
          </cell>
          <cell r="CH218" t="str">
            <v/>
          </cell>
          <cell r="CJ218" t="b">
            <v>0</v>
          </cell>
          <cell r="CK218" t="b">
            <v>0</v>
          </cell>
          <cell r="CL218" t="b">
            <v>0</v>
          </cell>
          <cell r="CM218" t="str">
            <v/>
          </cell>
          <cell r="CO218" t="str">
            <v/>
          </cell>
          <cell r="CP218" t="str">
            <v/>
          </cell>
          <cell r="CQ218" t="b">
            <v>0</v>
          </cell>
          <cell r="CR218" t="b">
            <v>0</v>
          </cell>
          <cell r="CS218" t="str">
            <v/>
          </cell>
          <cell r="CT218" t="str">
            <v/>
          </cell>
          <cell r="CU218" t="str">
            <v/>
          </cell>
          <cell r="CV218" t="str">
            <v/>
          </cell>
          <cell r="CW218" t="str">
            <v/>
          </cell>
          <cell r="CX218" t="b">
            <v>0</v>
          </cell>
          <cell r="CY218" t="b">
            <v>0</v>
          </cell>
          <cell r="CZ218" t="b">
            <v>0</v>
          </cell>
          <cell r="DA218" t="b">
            <v>0</v>
          </cell>
          <cell r="DB218" t="str">
            <v/>
          </cell>
          <cell r="DC218" t="str">
            <v/>
          </cell>
          <cell r="DD218" t="str">
            <v/>
          </cell>
          <cell r="DE218" t="b">
            <v>0</v>
          </cell>
          <cell r="DF218" t="b">
            <v>0</v>
          </cell>
        </row>
        <row r="219">
          <cell r="A219" t="str">
            <v>4524</v>
          </cell>
          <cell r="B219" t="str">
            <v>Change to generation logic of RDP data flows to include all recorded iGT Supply Points within UK Link systems</v>
          </cell>
          <cell r="C219" t="str">
            <v>D1 - Change in delivery</v>
          </cell>
          <cell r="D219">
            <v>43210</v>
          </cell>
          <cell r="E219" t="str">
            <v>CO-RCVD 31/10/2017
Moved from CO-RCVD to 100. Change Complete 15/11/2017
1. Awaiting ICAF Assignment 13/02/18
2.2. Awaiting ME/BICC HLE Quote
11. Change In Delivery</v>
          </cell>
          <cell r="F219" t="str">
            <v/>
          </cell>
          <cell r="G219" t="b">
            <v>0</v>
          </cell>
          <cell r="H219" t="str">
            <v>4523</v>
          </cell>
          <cell r="I219">
            <v>43039</v>
          </cell>
          <cell r="K219">
            <v>43413</v>
          </cell>
          <cell r="L219" t="b">
            <v>0</v>
          </cell>
          <cell r="M219" t="str">
            <v/>
          </cell>
          <cell r="N219" t="str">
            <v/>
          </cell>
          <cell r="O219" t="str">
            <v/>
          </cell>
          <cell r="P219" t="str">
            <v>Paul Orsler</v>
          </cell>
          <cell r="Q219" t="str">
            <v/>
          </cell>
          <cell r="R219" t="str">
            <v>Lee Foster</v>
          </cell>
          <cell r="S219" t="str">
            <v>Donna Johnson</v>
          </cell>
          <cell r="T219" t="str">
            <v>CR (Internal)</v>
          </cell>
          <cell r="U219" t="str">
            <v>LIVE</v>
          </cell>
          <cell r="V219" t="b">
            <v>0</v>
          </cell>
          <cell r="X219" t="str">
            <v/>
          </cell>
          <cell r="AD219" t="str">
            <v/>
          </cell>
          <cell r="AF219" t="str">
            <v/>
          </cell>
          <cell r="AN219" t="str">
            <v/>
          </cell>
          <cell r="AR219" t="str">
            <v/>
          </cell>
          <cell r="AS219" t="str">
            <v/>
          </cell>
          <cell r="AZ219" t="str">
            <v/>
          </cell>
          <cell r="BB219" t="str">
            <v/>
          </cell>
          <cell r="BC219" t="str">
            <v/>
          </cell>
          <cell r="BE219" t="b">
            <v>0</v>
          </cell>
          <cell r="BH219">
            <v>43363</v>
          </cell>
          <cell r="BM219" t="str">
            <v/>
          </cell>
          <cell r="BO219" t="str">
            <v>20/07/2018 HS - on track for imp date. Pooja is yet to find a resource to start this work.
13/07/2018 RJ - Starting on 13th August.
06/07/2018 RJ - No update.
29/06/2018 RJ - On track.
22/06/2018 RJ - On track.
21/06/2018 Dc Checked Schedule this change i</v>
          </cell>
          <cell r="BQ219" t="str">
            <v/>
          </cell>
          <cell r="BS219" t="str">
            <v/>
          </cell>
          <cell r="BU219" t="str">
            <v/>
          </cell>
          <cell r="BW219" t="str">
            <v/>
          </cell>
          <cell r="BX219" t="str">
            <v/>
          </cell>
          <cell r="BY219" t="str">
            <v>50</v>
          </cell>
          <cell r="BZ219" t="str">
            <v/>
          </cell>
          <cell r="CA219" t="str">
            <v>R &amp; N</v>
          </cell>
          <cell r="CB219" t="str">
            <v>XOS3657</v>
          </cell>
          <cell r="CC219" t="str">
            <v>Minor Enhancements Team</v>
          </cell>
          <cell r="CD219" t="str">
            <v>ISU</v>
          </cell>
          <cell r="CE219" t="str">
            <v>Other</v>
          </cell>
          <cell r="CF219" t="str">
            <v>30-60 days</v>
          </cell>
          <cell r="CG219" t="b">
            <v>0</v>
          </cell>
          <cell r="CH219" t="str">
            <v/>
          </cell>
          <cell r="CJ219" t="b">
            <v>0</v>
          </cell>
          <cell r="CK219" t="b">
            <v>0</v>
          </cell>
          <cell r="CL219" t="b">
            <v>0</v>
          </cell>
          <cell r="CM219" t="str">
            <v/>
          </cell>
          <cell r="CO219" t="str">
            <v/>
          </cell>
          <cell r="CP219" t="str">
            <v/>
          </cell>
          <cell r="CQ219" t="b">
            <v>0</v>
          </cell>
          <cell r="CR219" t="b">
            <v>0</v>
          </cell>
          <cell r="CS219" t="str">
            <v/>
          </cell>
          <cell r="CT219" t="str">
            <v/>
          </cell>
          <cell r="CU219" t="str">
            <v/>
          </cell>
          <cell r="CV219" t="str">
            <v>License Condition</v>
          </cell>
          <cell r="CW219" t="str">
            <v>Multiple Market Participants</v>
          </cell>
          <cell r="CX219" t="b">
            <v>1</v>
          </cell>
          <cell r="CY219" t="b">
            <v>1</v>
          </cell>
          <cell r="CZ219" t="b">
            <v>1</v>
          </cell>
          <cell r="DA219" t="b">
            <v>0</v>
          </cell>
          <cell r="DB219" t="str">
            <v>Service Area 16: Provision of Supply Point Information Services and Other Services Required to be Provided Under Condition of the GT Licence</v>
          </cell>
          <cell r="DC219" t="str">
            <v>Two to Five</v>
          </cell>
          <cell r="DD219" t="str">
            <v>Low</v>
          </cell>
          <cell r="DE219" t="b">
            <v>0</v>
          </cell>
          <cell r="DF219" t="b">
            <v>1</v>
          </cell>
        </row>
        <row r="220">
          <cell r="A220" t="str">
            <v>4525</v>
          </cell>
          <cell r="B220" t="str">
            <v>Transparency of the Rolling AQ Process</v>
          </cell>
          <cell r="C220" t="str">
            <v>D1 - Change in delivery</v>
          </cell>
          <cell r="D220">
            <v>43229</v>
          </cell>
          <cell r="E220" t="str">
            <v>CO-RCVD 31/10/2017
Moved from CO-RCVD to 2.1 Start up in Progress 15/11/2017
1.5 Change Proposal out for Shipper Consultation
0. ROM In-Progress
2.1. Start-Up Approach In Progress
4. EQR In-Progress
10. BER Awaiting ChMC Approval
D1 - Change in delivery</v>
          </cell>
          <cell r="F220" t="str">
            <v>Modification 520A set up a Performance Assurance Report Register (PARR) that produced a set of reports to review performance across the industry. The PARR is separated into 2 sets of reports, split by anonymised and non-anonymised reports. Schedule 1 is p</v>
          </cell>
          <cell r="G220" t="b">
            <v>0</v>
          </cell>
          <cell r="H220" t="str">
            <v/>
          </cell>
          <cell r="I220">
            <v>43039</v>
          </cell>
          <cell r="K220">
            <v>43245</v>
          </cell>
          <cell r="L220" t="b">
            <v>0</v>
          </cell>
          <cell r="M220" t="str">
            <v/>
          </cell>
          <cell r="N220" t="str">
            <v/>
          </cell>
          <cell r="O220" t="str">
            <v/>
          </cell>
          <cell r="P220" t="str">
            <v>Shane Preston/Rachel Hinsley</v>
          </cell>
          <cell r="Q220" t="str">
            <v>ICAF 1/11/2017</v>
          </cell>
          <cell r="R220" t="str">
            <v>Shane Prestin
Shane Preston</v>
          </cell>
          <cell r="S220" t="str">
            <v>Jo Duncan</v>
          </cell>
          <cell r="T220" t="str">
            <v>CP</v>
          </cell>
          <cell r="U220" t="str">
            <v>LIVE</v>
          </cell>
          <cell r="V220" t="b">
            <v>0</v>
          </cell>
          <cell r="X220" t="str">
            <v/>
          </cell>
          <cell r="AD220" t="str">
            <v/>
          </cell>
          <cell r="AF220" t="str">
            <v/>
          </cell>
          <cell r="AN220" t="str">
            <v/>
          </cell>
          <cell r="AR220" t="str">
            <v/>
          </cell>
          <cell r="AS220" t="str">
            <v/>
          </cell>
          <cell r="AZ220" t="str">
            <v/>
          </cell>
          <cell r="BB220" t="str">
            <v/>
          </cell>
          <cell r="BC220" t="str">
            <v/>
          </cell>
          <cell r="BE220" t="b">
            <v>0</v>
          </cell>
          <cell r="BH220">
            <v>43312</v>
          </cell>
          <cell r="BM220" t="str">
            <v/>
          </cell>
          <cell r="BO220" t="str">
            <v>20/07/2018 HS - Jo waiting for Harfan and Andy to see why they cannot deliver the last report.
13/07/2018 RJ - Linked to universe changes. Milestone recommended to move to match universe changes. All local reports delivered.
06/07/2018 RJ - One report can</v>
          </cell>
          <cell r="BQ220" t="str">
            <v/>
          </cell>
          <cell r="BS220" t="str">
            <v/>
          </cell>
          <cell r="BU220" t="str">
            <v/>
          </cell>
          <cell r="BW220" t="str">
            <v/>
          </cell>
          <cell r="BX220" t="str">
            <v/>
          </cell>
          <cell r="BY220" t="str">
            <v/>
          </cell>
          <cell r="BZ220" t="str">
            <v/>
          </cell>
          <cell r="CA220" t="str">
            <v>Data Office</v>
          </cell>
          <cell r="CB220" t="str">
            <v>XOS3584</v>
          </cell>
          <cell r="CC220" t="str">
            <v>Xoserve Resource</v>
          </cell>
          <cell r="CD220" t="str">
            <v>BW</v>
          </cell>
          <cell r="CE220" t="str">
            <v>SPA</v>
          </cell>
          <cell r="CF220" t="str">
            <v>31-100days</v>
          </cell>
          <cell r="CG220" t="b">
            <v>0</v>
          </cell>
          <cell r="CH220" t="str">
            <v/>
          </cell>
          <cell r="CJ220" t="b">
            <v>0</v>
          </cell>
          <cell r="CK220" t="b">
            <v>0</v>
          </cell>
          <cell r="CL220" t="b">
            <v>0</v>
          </cell>
          <cell r="CM220" t="str">
            <v/>
          </cell>
          <cell r="CO220" t="str">
            <v/>
          </cell>
          <cell r="CP220" t="str">
            <v/>
          </cell>
          <cell r="CQ220" t="b">
            <v>0</v>
          </cell>
          <cell r="CR220" t="b">
            <v>0</v>
          </cell>
          <cell r="CS220" t="str">
            <v>Customer</v>
          </cell>
          <cell r="CT220" t="str">
            <v/>
          </cell>
          <cell r="CU220" t="str">
            <v/>
          </cell>
          <cell r="CV220" t="str">
            <v>ChMC endorsed Change Proposal</v>
          </cell>
          <cell r="CW220" t="str">
            <v>One Market Group</v>
          </cell>
          <cell r="CX220" t="b">
            <v>1</v>
          </cell>
          <cell r="CY220" t="b">
            <v>0</v>
          </cell>
          <cell r="CZ220" t="b">
            <v>0</v>
          </cell>
          <cell r="DA220" t="b">
            <v>0</v>
          </cell>
          <cell r="DB220" t="str">
            <v>Service Area 18: Provision of User Reports and Information</v>
          </cell>
          <cell r="DC220" t="str">
            <v>One</v>
          </cell>
          <cell r="DD220" t="str">
            <v>Medium</v>
          </cell>
          <cell r="DE220" t="b">
            <v>0</v>
          </cell>
          <cell r="DF220" t="b">
            <v>0</v>
          </cell>
          <cell r="DG220">
            <v>43138</v>
          </cell>
          <cell r="DH220">
            <v>43201</v>
          </cell>
          <cell r="DJ220">
            <v>43229</v>
          </cell>
        </row>
        <row r="221">
          <cell r="A221" t="str">
            <v>2831.5a</v>
          </cell>
          <cell r="B221" t="str">
            <v>Smart Metering UNC MOD 430 DCC Testing and Trialling
Pre Nexus</v>
          </cell>
          <cell r="C221" t="str">
            <v>F1 - CCR/Closedown document in progress</v>
          </cell>
          <cell r="D221">
            <v>42830</v>
          </cell>
          <cell r="E221" t="str">
            <v>CO-RCVD 22/12/2015
BE-PROD 23/12/2015
BE-SENT 23/12/2015
CA-RCVD 11/03/2016
SN-PNDG 11/03/2016
SN-PROD 29/03/2016
BE-SENT 24/01/2017
CA-RCVD 08/03/2017
SN PNDG 08/03/2017
SN-PROD 08/03/2017
SN-SENT 17/03/2017
PD-PROD 17/03/2017
PD-IMPD 05/04/2017
PD-IMPD</v>
          </cell>
          <cell r="F221" t="str">
            <v>Change priority :
In line with the DCC timelines outlined or to be outlined in the SEC. 
Change driver / origin: 
Smart Energy Code and the subsidiary testing documents,  
Change overview:  
Xoserve are required to participate in the following test phases</v>
          </cell>
          <cell r="G221" t="b">
            <v>0</v>
          </cell>
          <cell r="H221" t="str">
            <v>2831.4
2831.3</v>
          </cell>
          <cell r="I221">
            <v>42360</v>
          </cell>
          <cell r="K221">
            <v>42825</v>
          </cell>
          <cell r="L221" t="b">
            <v>0</v>
          </cell>
          <cell r="M221" t="str">
            <v>ALL</v>
          </cell>
          <cell r="N221" t="str">
            <v/>
          </cell>
          <cell r="O221" t="str">
            <v>Jo Fergusson</v>
          </cell>
          <cell r="P221" t="str">
            <v>Jo Feguson</v>
          </cell>
          <cell r="Q221" t="str">
            <v>Pre-Sanction 24/01/17 Revised BER 
BER Pre-Sanction 08/12/2015
ICAF 23/12/2015
Revised BC Pre-Sanction 10/01/17</v>
          </cell>
          <cell r="R221" t="str">
            <v>Andy Miller</v>
          </cell>
          <cell r="S221" t="str">
            <v>Jon Follows</v>
          </cell>
          <cell r="T221" t="str">
            <v>CP</v>
          </cell>
          <cell r="U221" t="str">
            <v>LIVE</v>
          </cell>
          <cell r="V221" t="b">
            <v>1</v>
          </cell>
          <cell r="X221" t="str">
            <v>Jon Follows</v>
          </cell>
          <cell r="AD221" t="str">
            <v/>
          </cell>
          <cell r="AF221" t="str">
            <v/>
          </cell>
          <cell r="AM221">
            <v>42759</v>
          </cell>
          <cell r="AN221" t="str">
            <v>CMSG &amp; Pre-sanction</v>
          </cell>
          <cell r="AO221">
            <v>42849</v>
          </cell>
          <cell r="AP221">
            <v>330000</v>
          </cell>
          <cell r="AR221" t="str">
            <v/>
          </cell>
          <cell r="AS221" t="str">
            <v>SENT</v>
          </cell>
          <cell r="AT221">
            <v>42759</v>
          </cell>
          <cell r="AU221">
            <v>42802</v>
          </cell>
          <cell r="AV221">
            <v>42816</v>
          </cell>
          <cell r="AW221">
            <v>42811</v>
          </cell>
          <cell r="AX221">
            <v>42811</v>
          </cell>
          <cell r="AY221">
            <v>42811</v>
          </cell>
          <cell r="AZ221" t="str">
            <v/>
          </cell>
          <cell r="BA221">
            <v>42811</v>
          </cell>
          <cell r="BB221" t="str">
            <v>12 months</v>
          </cell>
          <cell r="BC221" t="str">
            <v>SENT</v>
          </cell>
          <cell r="BD221">
            <v>42811</v>
          </cell>
          <cell r="BE221" t="b">
            <v>0</v>
          </cell>
          <cell r="BF221">
            <v>42</v>
          </cell>
          <cell r="BG221">
            <v>42373</v>
          </cell>
          <cell r="BH221">
            <v>42825</v>
          </cell>
          <cell r="BI221">
            <v>42825</v>
          </cell>
          <cell r="BJ221">
            <v>43249</v>
          </cell>
          <cell r="BM221" t="str">
            <v>PROD</v>
          </cell>
          <cell r="BO221"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221" t="str">
            <v/>
          </cell>
          <cell r="BS221" t="str">
            <v/>
          </cell>
          <cell r="BU221" t="str">
            <v/>
          </cell>
          <cell r="BW221" t="str">
            <v/>
          </cell>
          <cell r="BX221" t="str">
            <v>Medium</v>
          </cell>
          <cell r="BY221" t="str">
            <v/>
          </cell>
          <cell r="BZ221" t="str">
            <v/>
          </cell>
          <cell r="CA221" t="str">
            <v>T &amp; SS</v>
          </cell>
          <cell r="CB221" t="str">
            <v/>
          </cell>
          <cell r="CC221" t="str">
            <v>Third Party SI / Service Provider</v>
          </cell>
          <cell r="CD221" t="str">
            <v>Other</v>
          </cell>
          <cell r="CE221" t="str">
            <v>Other</v>
          </cell>
          <cell r="CF221" t="str">
            <v>31-100days</v>
          </cell>
          <cell r="CG221" t="b">
            <v>0</v>
          </cell>
          <cell r="CH221" t="str">
            <v/>
          </cell>
          <cell r="CJ221" t="b">
            <v>0</v>
          </cell>
          <cell r="CK221" t="b">
            <v>0</v>
          </cell>
          <cell r="CL221" t="b">
            <v>0</v>
          </cell>
          <cell r="CM221" t="str">
            <v/>
          </cell>
          <cell r="CO221" t="str">
            <v/>
          </cell>
          <cell r="CP221" t="str">
            <v/>
          </cell>
          <cell r="CQ221" t="b">
            <v>0</v>
          </cell>
          <cell r="CR221" t="b">
            <v>0</v>
          </cell>
          <cell r="CS221" t="str">
            <v/>
          </cell>
          <cell r="CT221" t="str">
            <v/>
          </cell>
          <cell r="CU221" t="str">
            <v/>
          </cell>
          <cell r="CV221" t="str">
            <v>ChMC endorsed Change Proposal</v>
          </cell>
          <cell r="CW221" t="str">
            <v>Multiple Market Participants</v>
          </cell>
          <cell r="CX221" t="b">
            <v>1</v>
          </cell>
          <cell r="CY221" t="b">
            <v>1</v>
          </cell>
          <cell r="CZ221" t="b">
            <v>1</v>
          </cell>
          <cell r="DA221" t="b">
            <v>0</v>
          </cell>
          <cell r="DB221" t="str">
            <v>Service Area 17: UK Link Services</v>
          </cell>
          <cell r="DC221" t="str">
            <v>One</v>
          </cell>
          <cell r="DD221" t="str">
            <v>Medium</v>
          </cell>
          <cell r="DE221" t="b">
            <v>0</v>
          </cell>
          <cell r="DF221" t="b">
            <v>0</v>
          </cell>
        </row>
        <row r="222">
          <cell r="A222" t="str">
            <v>COR3387</v>
          </cell>
          <cell r="B222" t="str">
            <v>Changes in the submission of weekly Throughput data files</v>
          </cell>
          <cell r="C222" t="str">
            <v>Z2 - Change cancelled</v>
          </cell>
          <cell r="D222">
            <v>41915</v>
          </cell>
          <cell r="E222" t="str">
            <v>CO-RCVD 08/05/2014
EQ-PROD 22/05/2014
EQ-SENT 27/06/2014
BE-RCVD 04/07/2014
BE-PROD 04/07/2014
BE-SENT 15/08/2014
BE-CLSD 03/10/2014</v>
          </cell>
          <cell r="F222" t="str">
            <v>NGN currently receive the following files on a weekly basis
•	Weather_and_CV.txt
•	DM_NOE.DBF
•	INTLOSS.DBF
•	LDZ_NOE.DBF
•	NDM_NOE.DBF
NGN are moving away from use of the stand-alone Throughpput Database and integrating this functionality into their BA a</v>
          </cell>
          <cell r="G222" t="b">
            <v>0</v>
          </cell>
          <cell r="H222" t="str">
            <v/>
          </cell>
          <cell r="I222">
            <v>41767</v>
          </cell>
          <cell r="J222">
            <v>41781</v>
          </cell>
          <cell r="L222" t="b">
            <v>0</v>
          </cell>
          <cell r="M222" t="str">
            <v>NNW</v>
          </cell>
          <cell r="N222" t="str">
            <v>NGN</v>
          </cell>
          <cell r="O222" t="str">
            <v>Joanna Ferguson</v>
          </cell>
          <cell r="P222" t="str">
            <v>Jo Ferguson</v>
          </cell>
          <cell r="Q222" t="str">
            <v>ICAF 14/05/14</v>
          </cell>
          <cell r="R222" t="str">
            <v>Fiona Cottam</v>
          </cell>
          <cell r="S222" t="str">
            <v>Lorraine Cave</v>
          </cell>
          <cell r="T222" t="str">
            <v>CO</v>
          </cell>
          <cell r="U222" t="str">
            <v>CLOSED</v>
          </cell>
          <cell r="V222" t="b">
            <v>1</v>
          </cell>
          <cell r="W222">
            <v>41915</v>
          </cell>
          <cell r="X222" t="str">
            <v>Darran Dredge</v>
          </cell>
          <cell r="Y222">
            <v>41781</v>
          </cell>
          <cell r="Z222">
            <v>41817</v>
          </cell>
          <cell r="AB222">
            <v>41817</v>
          </cell>
          <cell r="AC222">
            <v>0</v>
          </cell>
          <cell r="AD222" t="str">
            <v>8 weeks</v>
          </cell>
          <cell r="AE222">
            <v>41909</v>
          </cell>
          <cell r="AF222" t="str">
            <v>SENT</v>
          </cell>
          <cell r="AG222">
            <v>41817</v>
          </cell>
          <cell r="AH222">
            <v>41827</v>
          </cell>
          <cell r="AI222">
            <v>41838</v>
          </cell>
          <cell r="AJ222">
            <v>41838</v>
          </cell>
          <cell r="AK222">
            <v>41876</v>
          </cell>
          <cell r="AM222">
            <v>41866</v>
          </cell>
          <cell r="AN222" t="str">
            <v/>
          </cell>
          <cell r="AP222">
            <v>3520</v>
          </cell>
          <cell r="AR222" t="str">
            <v/>
          </cell>
          <cell r="AS222" t="str">
            <v>CLSD</v>
          </cell>
          <cell r="AT222">
            <v>41915</v>
          </cell>
          <cell r="AZ222" t="str">
            <v/>
          </cell>
          <cell r="BB222" t="str">
            <v/>
          </cell>
          <cell r="BC222" t="str">
            <v/>
          </cell>
          <cell r="BE222" t="b">
            <v>0</v>
          </cell>
          <cell r="BF222">
            <v>5</v>
          </cell>
          <cell r="BM222" t="str">
            <v/>
          </cell>
          <cell r="BO222" t="str">
            <v>15/09/15 EC - Email from network RE cancellation uploaded to configuration library today. 
03/10/14 KB - Email received from Joanna Ferguson advising that NGN no longer wish to proceed with this CO.  
07/07/14 KB - BEIR set to 18/07/14 due to the submissi</v>
          </cell>
          <cell r="BQ222" t="str">
            <v/>
          </cell>
          <cell r="BS222" t="str">
            <v/>
          </cell>
          <cell r="BU222" t="str">
            <v/>
          </cell>
          <cell r="BW222" t="str">
            <v/>
          </cell>
          <cell r="BX222" t="str">
            <v/>
          </cell>
          <cell r="BY222" t="str">
            <v/>
          </cell>
          <cell r="BZ222" t="str">
            <v/>
          </cell>
          <cell r="CA222" t="str">
            <v/>
          </cell>
          <cell r="CB222" t="str">
            <v/>
          </cell>
          <cell r="CC222" t="str">
            <v/>
          </cell>
          <cell r="CD222" t="str">
            <v/>
          </cell>
          <cell r="CE222" t="str">
            <v/>
          </cell>
          <cell r="CF222" t="str">
            <v/>
          </cell>
          <cell r="CG222" t="b">
            <v>0</v>
          </cell>
          <cell r="CH222" t="str">
            <v/>
          </cell>
          <cell r="CJ222" t="b">
            <v>0</v>
          </cell>
          <cell r="CK222" t="b">
            <v>0</v>
          </cell>
          <cell r="CL222" t="b">
            <v>0</v>
          </cell>
          <cell r="CM222" t="str">
            <v/>
          </cell>
          <cell r="CO222" t="str">
            <v/>
          </cell>
          <cell r="CP222" t="str">
            <v/>
          </cell>
          <cell r="CQ222" t="b">
            <v>0</v>
          </cell>
          <cell r="CR222" t="b">
            <v>0</v>
          </cell>
          <cell r="CS222" t="str">
            <v/>
          </cell>
          <cell r="CT222" t="str">
            <v/>
          </cell>
          <cell r="CU222" t="str">
            <v/>
          </cell>
          <cell r="CV222" t="str">
            <v/>
          </cell>
          <cell r="CW222" t="str">
            <v/>
          </cell>
          <cell r="CX222" t="b">
            <v>0</v>
          </cell>
          <cell r="CY222" t="b">
            <v>0</v>
          </cell>
          <cell r="CZ222" t="b">
            <v>0</v>
          </cell>
          <cell r="DA222" t="b">
            <v>0</v>
          </cell>
          <cell r="DB222" t="str">
            <v/>
          </cell>
          <cell r="DC222" t="str">
            <v/>
          </cell>
          <cell r="DD222" t="str">
            <v/>
          </cell>
          <cell r="DE222" t="b">
            <v>0</v>
          </cell>
          <cell r="DF222" t="b">
            <v>0</v>
          </cell>
        </row>
        <row r="223">
          <cell r="A223" t="str">
            <v>COR3396</v>
          </cell>
          <cell r="B223" t="str">
            <v>Mod Proposal 466 Changes to DM Read Services
(CURRENTLY ON HOLD)</v>
          </cell>
          <cell r="C223" t="str">
            <v>Z2 - Change cancelled</v>
          </cell>
          <cell r="D223">
            <v>42352</v>
          </cell>
          <cell r="E223" t="str">
            <v>CO-RCVD 21/05/2014
EQ-PROD 04/06/2014
EQ-SENT 19/06/2014
BE-RCVD 15/07/2014
BE-PROD 15/07/2014
BE-CLSD- 14/12/2015</v>
          </cell>
          <cell r="F223" t="str">
            <v>Modification Proposal 0466 will amend the standards of service and liability payments associated with the (Transporter provided) DM Read provision.
On any day the time at which the read should be submitted to the shipper has been relaxed and failure payme</v>
          </cell>
          <cell r="G223" t="b">
            <v>0</v>
          </cell>
          <cell r="H223" t="str">
            <v>Mod 466
xrn3780</v>
          </cell>
          <cell r="I223">
            <v>41780</v>
          </cell>
          <cell r="J223">
            <v>41794</v>
          </cell>
          <cell r="L223" t="b">
            <v>1</v>
          </cell>
          <cell r="M223" t="str">
            <v>ADN</v>
          </cell>
          <cell r="N223" t="str">
            <v/>
          </cell>
          <cell r="O223" t="str">
            <v>Ruth Thomas</v>
          </cell>
          <cell r="P223" t="str">
            <v>Alan Raper</v>
          </cell>
          <cell r="Q223" t="str">
            <v>ICAF 21/05/14</v>
          </cell>
          <cell r="R223" t="str">
            <v/>
          </cell>
          <cell r="S223" t="str">
            <v>Dave Addison</v>
          </cell>
          <cell r="T223" t="str">
            <v>CO</v>
          </cell>
          <cell r="U223" t="str">
            <v>CLOSED</v>
          </cell>
          <cell r="V223" t="b">
            <v>1</v>
          </cell>
          <cell r="X223" t="str">
            <v>Tahera Choudury</v>
          </cell>
          <cell r="Y223">
            <v>41794</v>
          </cell>
          <cell r="Z223">
            <v>41809</v>
          </cell>
          <cell r="AB223">
            <v>41809</v>
          </cell>
          <cell r="AD223" t="str">
            <v/>
          </cell>
          <cell r="AF223" t="str">
            <v>SENT</v>
          </cell>
          <cell r="AG223">
            <v>41809</v>
          </cell>
          <cell r="AH223">
            <v>41835</v>
          </cell>
          <cell r="AI223">
            <v>41848</v>
          </cell>
          <cell r="AJ223">
            <v>41848</v>
          </cell>
          <cell r="AN223" t="str">
            <v/>
          </cell>
          <cell r="AR223" t="str">
            <v/>
          </cell>
          <cell r="AS223" t="str">
            <v>PROD</v>
          </cell>
          <cell r="AT223">
            <v>41848</v>
          </cell>
          <cell r="AZ223" t="str">
            <v/>
          </cell>
          <cell r="BB223" t="str">
            <v/>
          </cell>
          <cell r="BC223" t="str">
            <v/>
          </cell>
          <cell r="BE223" t="b">
            <v>0</v>
          </cell>
          <cell r="BF223">
            <v>3</v>
          </cell>
          <cell r="BM223" t="str">
            <v/>
          </cell>
          <cell r="BO223" t="str">
            <v>21/12/15: CM Emailed Hilary to ask for formal closure for this project as from audit purposes.
14/12/15 CM : This has been closed down as COR3842 and all documents will be tracked going forward.
16/11/15- Update in the planning meeting from LC to see if w</v>
          </cell>
          <cell r="BQ223" t="str">
            <v/>
          </cell>
          <cell r="BS223" t="str">
            <v/>
          </cell>
          <cell r="BU223" t="str">
            <v/>
          </cell>
          <cell r="BW223" t="str">
            <v/>
          </cell>
          <cell r="BX223" t="str">
            <v/>
          </cell>
          <cell r="BY223" t="str">
            <v/>
          </cell>
          <cell r="BZ223" t="str">
            <v/>
          </cell>
          <cell r="CA223" t="str">
            <v/>
          </cell>
          <cell r="CB223" t="str">
            <v/>
          </cell>
          <cell r="CC223" t="str">
            <v/>
          </cell>
          <cell r="CD223" t="str">
            <v/>
          </cell>
          <cell r="CE223" t="str">
            <v/>
          </cell>
          <cell r="CF223" t="str">
            <v/>
          </cell>
          <cell r="CG223" t="b">
            <v>0</v>
          </cell>
          <cell r="CH223" t="str">
            <v/>
          </cell>
          <cell r="CJ223" t="b">
            <v>0</v>
          </cell>
          <cell r="CK223" t="b">
            <v>0</v>
          </cell>
          <cell r="CL223" t="b">
            <v>0</v>
          </cell>
          <cell r="CM223" t="str">
            <v/>
          </cell>
          <cell r="CO223" t="str">
            <v/>
          </cell>
          <cell r="CP223" t="str">
            <v/>
          </cell>
          <cell r="CQ223" t="b">
            <v>0</v>
          </cell>
          <cell r="CR223" t="b">
            <v>0</v>
          </cell>
          <cell r="CS223" t="str">
            <v/>
          </cell>
          <cell r="CT223" t="str">
            <v/>
          </cell>
          <cell r="CU223" t="str">
            <v/>
          </cell>
          <cell r="CV223" t="str">
            <v/>
          </cell>
          <cell r="CW223" t="str">
            <v/>
          </cell>
          <cell r="CX223" t="b">
            <v>0</v>
          </cell>
          <cell r="CY223" t="b">
            <v>0</v>
          </cell>
          <cell r="CZ223" t="b">
            <v>0</v>
          </cell>
          <cell r="DA223" t="b">
            <v>0</v>
          </cell>
          <cell r="DB223" t="str">
            <v/>
          </cell>
          <cell r="DC223" t="str">
            <v/>
          </cell>
          <cell r="DD223" t="str">
            <v/>
          </cell>
          <cell r="DE223" t="b">
            <v>0</v>
          </cell>
          <cell r="DF223" t="b">
            <v>0</v>
          </cell>
        </row>
        <row r="224">
          <cell r="A224" t="str">
            <v>COR2831</v>
          </cell>
          <cell r="B224" t="str">
            <v>Smart Metering UNC Mod 0430 DCC Day 1</v>
          </cell>
          <cell r="C224" t="str">
            <v>Z1 - Change completed</v>
          </cell>
          <cell r="D224">
            <v>41691</v>
          </cell>
          <cell r="E224" t="str">
            <v>CO RCVD 21/11/2012
EQ PROD 11/12/2012
EQ SENT 16/01/2013
BE RCVD 24/01/2013
BE PROD 24/01/2013
BE SENT 11/07/2013
CA RCVD 31/07/2013
SN-PNDG 31/07/2013
SN-PROD 31/07/2013
SN-SENT 14/08/2013
PD-PROD 14/08/2013
PD-IMPD 18/07/2013
PD-CLSD 21/02/2014</v>
          </cell>
          <cell r="F224" t="str">
            <v/>
          </cell>
          <cell r="G224" t="b">
            <v>0</v>
          </cell>
          <cell r="H224" t="str">
            <v/>
          </cell>
          <cell r="I224">
            <v>41234</v>
          </cell>
          <cell r="J224">
            <v>41254</v>
          </cell>
          <cell r="L224" t="b">
            <v>0</v>
          </cell>
          <cell r="M224" t="str">
            <v>ALL</v>
          </cell>
          <cell r="N224" t="str">
            <v/>
          </cell>
          <cell r="O224" t="str">
            <v>Joanna Ferguson</v>
          </cell>
          <cell r="P224" t="str">
            <v>Joanna Ferguson</v>
          </cell>
          <cell r="Q224" t="str">
            <v>Jon Follows &amp; Workload Meeting Minutes 21/11/12</v>
          </cell>
          <cell r="R224" t="str">
            <v/>
          </cell>
          <cell r="S224" t="str">
            <v>Helen Gohil</v>
          </cell>
          <cell r="T224" t="str">
            <v>CO</v>
          </cell>
          <cell r="U224" t="str">
            <v>COMPLETE</v>
          </cell>
          <cell r="V224" t="b">
            <v>1</v>
          </cell>
          <cell r="W224">
            <v>41691</v>
          </cell>
          <cell r="X224" t="str">
            <v xml:space="preserve">Julie Smart </v>
          </cell>
          <cell r="Y224">
            <v>41254</v>
          </cell>
          <cell r="Z224">
            <v>41290</v>
          </cell>
          <cell r="AB224">
            <v>41290</v>
          </cell>
          <cell r="AD224" t="str">
            <v/>
          </cell>
          <cell r="AF224" t="str">
            <v>SENT</v>
          </cell>
          <cell r="AG224">
            <v>41290</v>
          </cell>
          <cell r="AH224">
            <v>41298</v>
          </cell>
          <cell r="AI224">
            <v>41312</v>
          </cell>
          <cell r="AJ224">
            <v>41311</v>
          </cell>
          <cell r="AK224">
            <v>41467</v>
          </cell>
          <cell r="AM224">
            <v>41466</v>
          </cell>
          <cell r="AN224" t="str">
            <v>Pre Sanction Review Meeting 02/07</v>
          </cell>
          <cell r="AO224">
            <v>41558</v>
          </cell>
          <cell r="AR224" t="str">
            <v/>
          </cell>
          <cell r="AS224" t="str">
            <v>SENT</v>
          </cell>
          <cell r="AT224">
            <v>41466</v>
          </cell>
          <cell r="AU224">
            <v>41486</v>
          </cell>
          <cell r="AV224">
            <v>41500</v>
          </cell>
          <cell r="AW224">
            <v>41500</v>
          </cell>
          <cell r="AX224">
            <v>41500</v>
          </cell>
          <cell r="AY224">
            <v>41500</v>
          </cell>
          <cell r="AZ224" t="str">
            <v/>
          </cell>
          <cell r="BB224" t="str">
            <v/>
          </cell>
          <cell r="BC224" t="str">
            <v>SENT</v>
          </cell>
          <cell r="BD224">
            <v>41500</v>
          </cell>
          <cell r="BE224" t="b">
            <v>0</v>
          </cell>
          <cell r="BF224">
            <v>42</v>
          </cell>
          <cell r="BG224">
            <v>41171</v>
          </cell>
          <cell r="BH224">
            <v>41473</v>
          </cell>
          <cell r="BI224">
            <v>41473</v>
          </cell>
          <cell r="BJ224">
            <v>41691</v>
          </cell>
          <cell r="BM224" t="str">
            <v>CLSD</v>
          </cell>
          <cell r="BN224">
            <v>41691</v>
          </cell>
          <cell r="BO224" t="str">
            <v>24/08/15 DC Confirmed to SC that this is closed as per CM's converation with JF.
7/02/14 KB - Transferred from Lee Chambers to Helen Gohil. 
12/02/14 KB - Update provided by Julie-"
Essentially this is all the same change except COR2831 was for the DCA st</v>
          </cell>
          <cell r="BQ224" t="str">
            <v/>
          </cell>
          <cell r="BS224" t="str">
            <v/>
          </cell>
          <cell r="BU224" t="str">
            <v/>
          </cell>
          <cell r="BW224" t="str">
            <v/>
          </cell>
          <cell r="BX224" t="str">
            <v/>
          </cell>
          <cell r="BY224" t="str">
            <v/>
          </cell>
          <cell r="BZ224" t="str">
            <v/>
          </cell>
          <cell r="CA224" t="str">
            <v/>
          </cell>
          <cell r="CB224" t="str">
            <v/>
          </cell>
          <cell r="CC224" t="str">
            <v/>
          </cell>
          <cell r="CD224" t="str">
            <v/>
          </cell>
          <cell r="CE224" t="str">
            <v/>
          </cell>
          <cell r="CF224" t="str">
            <v/>
          </cell>
          <cell r="CG224" t="b">
            <v>0</v>
          </cell>
          <cell r="CH224" t="str">
            <v/>
          </cell>
          <cell r="CJ224" t="b">
            <v>0</v>
          </cell>
          <cell r="CK224" t="b">
            <v>0</v>
          </cell>
          <cell r="CL224" t="b">
            <v>0</v>
          </cell>
          <cell r="CM224" t="str">
            <v/>
          </cell>
          <cell r="CO224" t="str">
            <v/>
          </cell>
          <cell r="CP224" t="str">
            <v/>
          </cell>
          <cell r="CQ224" t="b">
            <v>0</v>
          </cell>
          <cell r="CR224" t="b">
            <v>0</v>
          </cell>
          <cell r="CS224" t="str">
            <v/>
          </cell>
          <cell r="CT224" t="str">
            <v/>
          </cell>
          <cell r="CU224" t="str">
            <v/>
          </cell>
          <cell r="CV224" t="str">
            <v/>
          </cell>
          <cell r="CW224" t="str">
            <v/>
          </cell>
          <cell r="CX224" t="b">
            <v>0</v>
          </cell>
          <cell r="CY224" t="b">
            <v>0</v>
          </cell>
          <cell r="CZ224" t="b">
            <v>0</v>
          </cell>
          <cell r="DA224" t="b">
            <v>0</v>
          </cell>
          <cell r="DB224" t="str">
            <v/>
          </cell>
          <cell r="DC224" t="str">
            <v/>
          </cell>
          <cell r="DD224" t="str">
            <v/>
          </cell>
          <cell r="DE224" t="b">
            <v>0</v>
          </cell>
          <cell r="DF224" t="b">
            <v>0</v>
          </cell>
        </row>
        <row r="225">
          <cell r="A225" t="str">
            <v>COR2834</v>
          </cell>
          <cell r="B225" t="str">
            <v>Sites and Meters Extract Report</v>
          </cell>
          <cell r="C225" t="str">
            <v>Z1 - Change completed</v>
          </cell>
          <cell r="D225">
            <v>41332</v>
          </cell>
          <cell r="E225" t="str">
            <v>CO RCVD 16/11/2012
EQ PROD 29/11/2012
EQ SENT 06/12/2012
BE RCVD 18/12/2012
BE PNDG 18/12/2012
BE PROD 18/12/2012
BE SENT 09/01/2013
CA RCVD 10/01/2013
SN PNDG 10/01/2013
SN PROD 10/01/2013
PD IMPD 10/01/2013
PD SENT 14/01/2013
PD-CLSD 27/02/2013</v>
          </cell>
          <cell r="F225" t="str">
            <v>To facilitate improved modelling NGD require a detailed extract from Sites &amp; Meters containing the specific fields in the attached document. Change driver / origin: NGD are currently involved in a project relating to demand allocation and modelling of soc</v>
          </cell>
          <cell r="G225" t="b">
            <v>0</v>
          </cell>
          <cell r="H225" t="str">
            <v/>
          </cell>
          <cell r="I225">
            <v>41229</v>
          </cell>
          <cell r="J225">
            <v>41243</v>
          </cell>
          <cell r="L225" t="b">
            <v>0</v>
          </cell>
          <cell r="M225" t="str">
            <v>NNW</v>
          </cell>
          <cell r="N225" t="str">
            <v>NGD</v>
          </cell>
          <cell r="O225" t="str">
            <v>Alan Raper</v>
          </cell>
          <cell r="P225" t="str">
            <v>Alan Raper</v>
          </cell>
          <cell r="Q225" t="str">
            <v>Workload Meeting 21/11/12</v>
          </cell>
          <cell r="R225" t="str">
            <v/>
          </cell>
          <cell r="S225" t="str">
            <v>Lorraine Cave</v>
          </cell>
          <cell r="T225" t="str">
            <v>CO</v>
          </cell>
          <cell r="U225" t="str">
            <v>COMPLETE</v>
          </cell>
          <cell r="V225" t="b">
            <v>1</v>
          </cell>
          <cell r="X225" t="str">
            <v>Sue Turnbull</v>
          </cell>
          <cell r="Y225">
            <v>41242</v>
          </cell>
          <cell r="Z225">
            <v>41257</v>
          </cell>
          <cell r="AB225">
            <v>41249</v>
          </cell>
          <cell r="AD225" t="str">
            <v/>
          </cell>
          <cell r="AF225" t="str">
            <v>SENT</v>
          </cell>
          <cell r="AG225">
            <v>41249</v>
          </cell>
          <cell r="AH225">
            <v>41261</v>
          </cell>
          <cell r="AI225">
            <v>41271</v>
          </cell>
          <cell r="AJ225">
            <v>41271</v>
          </cell>
          <cell r="AK225">
            <v>41271</v>
          </cell>
          <cell r="AL225">
            <v>41318</v>
          </cell>
          <cell r="AM225">
            <v>41283</v>
          </cell>
          <cell r="AN225" t="str">
            <v>Pre-Sanc 08/01/2013</v>
          </cell>
          <cell r="AO225">
            <v>41373</v>
          </cell>
          <cell r="AR225" t="str">
            <v/>
          </cell>
          <cell r="AS225" t="str">
            <v>SENT</v>
          </cell>
          <cell r="AT225">
            <v>41283</v>
          </cell>
          <cell r="AU225">
            <v>41284</v>
          </cell>
          <cell r="AV225">
            <v>41298</v>
          </cell>
          <cell r="AZ225" t="str">
            <v/>
          </cell>
          <cell r="BB225" t="str">
            <v/>
          </cell>
          <cell r="BC225" t="str">
            <v>PROD</v>
          </cell>
          <cell r="BD225">
            <v>41284</v>
          </cell>
          <cell r="BE225" t="b">
            <v>0</v>
          </cell>
          <cell r="BF225">
            <v>5</v>
          </cell>
          <cell r="BI225">
            <v>41284</v>
          </cell>
          <cell r="BK225">
            <v>41288</v>
          </cell>
          <cell r="BL225">
            <v>41316</v>
          </cell>
          <cell r="BM225" t="str">
            <v>CLSD</v>
          </cell>
          <cell r="BN225">
            <v>41332</v>
          </cell>
          <cell r="BO225" t="str">
            <v>11/01/2013 DP - Notification received from project that DVD that is the final product for this COR has been sent by courier to the NOR on 11/01/2013.
11/01/2013 DP - CA Received from Alan Raper on 10/01/13. CA sent to distribution. Status now SN-PROD
28</v>
          </cell>
          <cell r="BQ225" t="str">
            <v/>
          </cell>
          <cell r="BS225" t="str">
            <v/>
          </cell>
          <cell r="BU225" t="str">
            <v/>
          </cell>
          <cell r="BW225" t="str">
            <v/>
          </cell>
          <cell r="BX225" t="str">
            <v/>
          </cell>
          <cell r="BY225" t="str">
            <v/>
          </cell>
          <cell r="BZ225" t="str">
            <v/>
          </cell>
          <cell r="CA225" t="str">
            <v/>
          </cell>
          <cell r="CB225" t="str">
            <v/>
          </cell>
          <cell r="CC225" t="str">
            <v/>
          </cell>
          <cell r="CD225" t="str">
            <v/>
          </cell>
          <cell r="CE225" t="str">
            <v/>
          </cell>
          <cell r="CF225" t="str">
            <v/>
          </cell>
          <cell r="CG225" t="b">
            <v>0</v>
          </cell>
          <cell r="CH225" t="str">
            <v/>
          </cell>
          <cell r="CJ225" t="b">
            <v>0</v>
          </cell>
          <cell r="CK225" t="b">
            <v>0</v>
          </cell>
          <cell r="CL225" t="b">
            <v>0</v>
          </cell>
          <cell r="CM225" t="str">
            <v/>
          </cell>
          <cell r="CO225" t="str">
            <v/>
          </cell>
          <cell r="CP225" t="str">
            <v/>
          </cell>
          <cell r="CQ225" t="b">
            <v>0</v>
          </cell>
          <cell r="CR225" t="b">
            <v>0</v>
          </cell>
          <cell r="CS225" t="str">
            <v/>
          </cell>
          <cell r="CT225" t="str">
            <v/>
          </cell>
          <cell r="CU225" t="str">
            <v/>
          </cell>
          <cell r="CV225" t="str">
            <v/>
          </cell>
          <cell r="CW225" t="str">
            <v/>
          </cell>
          <cell r="CX225" t="b">
            <v>0</v>
          </cell>
          <cell r="CY225" t="b">
            <v>0</v>
          </cell>
          <cell r="CZ225" t="b">
            <v>0</v>
          </cell>
          <cell r="DA225" t="b">
            <v>0</v>
          </cell>
          <cell r="DB225" t="str">
            <v/>
          </cell>
          <cell r="DC225" t="str">
            <v/>
          </cell>
          <cell r="DD225" t="str">
            <v/>
          </cell>
          <cell r="DE225" t="b">
            <v>0</v>
          </cell>
          <cell r="DF225" t="b">
            <v>0</v>
          </cell>
        </row>
        <row r="226">
          <cell r="A226" t="str">
            <v>COR3496</v>
          </cell>
          <cell r="B226" t="str">
            <v>Provision of monthly reports for Modification 469 
Provision of monthly reports for Modification 469  (GS(I&amp;U)R performance).</v>
          </cell>
          <cell r="C226" t="str">
            <v>Z1 - Change completed</v>
          </cell>
          <cell r="D226">
            <v>42681</v>
          </cell>
          <cell r="E226" t="str">
            <v xml:space="preserve">CO-RCVD 01/10/2014
EQ-PROD 15/10/2014
EQ-SENT 30/10/2014
BE-RCVD 12/11/2014
BE-PNDG 17/11/2014
BE-PROD 17/11/2014
BE-SENT 13/02/2015
CA-RCVD 17/02/2015
SN-PROD 17/02/2015
SN-SENT 06/03/2015
PD-PROD 06/03/2015
PD-SENT 04/08/2016
PD_POPD 07/10/2016
PD_CLSD </v>
          </cell>
          <cell r="F226" t="str">
            <v>Modification 469 if implemented will require 2 reports to be published monthly; a high level aggregated report to the Industry and a more detailed report by individual mprn to the relevant Shipper.</v>
          </cell>
          <cell r="G226" t="b">
            <v>0</v>
          </cell>
          <cell r="H226" t="str">
            <v/>
          </cell>
          <cell r="I226">
            <v>41913</v>
          </cell>
          <cell r="J226">
            <v>41927</v>
          </cell>
          <cell r="L226" t="b">
            <v>1</v>
          </cell>
          <cell r="M226" t="str">
            <v>ADN</v>
          </cell>
          <cell r="N226" t="str">
            <v/>
          </cell>
          <cell r="O226" t="str">
            <v>Ruth Thomas / Chris Warner</v>
          </cell>
          <cell r="P226" t="str">
            <v>Ruth Thomas</v>
          </cell>
          <cell r="Q226" t="str">
            <v>ICAF Meeting 08/10/14</v>
          </cell>
          <cell r="R226" t="str">
            <v/>
          </cell>
          <cell r="S226" t="str">
            <v>Darran Dredge</v>
          </cell>
          <cell r="T226" t="str">
            <v>CO</v>
          </cell>
          <cell r="U226" t="str">
            <v>COMPLETE</v>
          </cell>
          <cell r="V226" t="b">
            <v>1</v>
          </cell>
          <cell r="W226">
            <v>42681</v>
          </cell>
          <cell r="X226" t="str">
            <v/>
          </cell>
          <cell r="Y226">
            <v>41927</v>
          </cell>
          <cell r="Z226">
            <v>41942</v>
          </cell>
          <cell r="AB226">
            <v>41942</v>
          </cell>
          <cell r="AC226">
            <v>0</v>
          </cell>
          <cell r="AD226" t="str">
            <v>3 months</v>
          </cell>
          <cell r="AE226">
            <v>42019</v>
          </cell>
          <cell r="AF226" t="str">
            <v>SENT</v>
          </cell>
          <cell r="AG226">
            <v>41942</v>
          </cell>
          <cell r="AH226">
            <v>41960</v>
          </cell>
          <cell r="AI226">
            <v>41974</v>
          </cell>
          <cell r="AJ226">
            <v>41962</v>
          </cell>
          <cell r="AK226">
            <v>42048</v>
          </cell>
          <cell r="AM226">
            <v>42048</v>
          </cell>
          <cell r="AN226" t="str">
            <v>Pre Sanction Meeting 10/02/15</v>
          </cell>
          <cell r="AO226">
            <v>42137</v>
          </cell>
          <cell r="AP226">
            <v>18165</v>
          </cell>
          <cell r="AR226" t="str">
            <v/>
          </cell>
          <cell r="AS226" t="str">
            <v>SENT</v>
          </cell>
          <cell r="AT226">
            <v>42048</v>
          </cell>
          <cell r="AU226">
            <v>42052</v>
          </cell>
          <cell r="AV226">
            <v>42065</v>
          </cell>
          <cell r="AW226">
            <v>42065</v>
          </cell>
          <cell r="AX226">
            <v>42069</v>
          </cell>
          <cell r="AZ226" t="str">
            <v/>
          </cell>
          <cell r="BA226">
            <v>42069</v>
          </cell>
          <cell r="BB226" t="str">
            <v/>
          </cell>
          <cell r="BC226" t="str">
            <v>SENT</v>
          </cell>
          <cell r="BD226">
            <v>42069</v>
          </cell>
          <cell r="BE226" t="b">
            <v>0</v>
          </cell>
          <cell r="BF226">
            <v>3</v>
          </cell>
          <cell r="BI226">
            <v>42285</v>
          </cell>
          <cell r="BJ226">
            <v>42597</v>
          </cell>
          <cell r="BK226">
            <v>42586</v>
          </cell>
          <cell r="BL226">
            <v>42613</v>
          </cell>
          <cell r="BM226" t="str">
            <v>CLSD</v>
          </cell>
          <cell r="BN226">
            <v>42650</v>
          </cell>
          <cell r="BO226" t="str">
            <v>07/11/16: CM Project documents checked and now closed down. 
02.11.16: ECF now received, need copy of the PAF
12/10/16: Cm chased DD for outstanding document.
07/10: CM CCN sent in aproved from networks
05/10.16: CM has chased Charlie Haley and DD if they</v>
          </cell>
          <cell r="BQ226" t="str">
            <v/>
          </cell>
          <cell r="BS226" t="str">
            <v/>
          </cell>
          <cell r="BU226" t="str">
            <v/>
          </cell>
          <cell r="BW226" t="str">
            <v/>
          </cell>
          <cell r="BX226" t="str">
            <v>Low</v>
          </cell>
          <cell r="BY226" t="str">
            <v/>
          </cell>
          <cell r="BZ226" t="str">
            <v/>
          </cell>
          <cell r="CA226" t="str">
            <v/>
          </cell>
          <cell r="CB226" t="str">
            <v/>
          </cell>
          <cell r="CC226" t="str">
            <v/>
          </cell>
          <cell r="CD226" t="str">
            <v/>
          </cell>
          <cell r="CE226" t="str">
            <v/>
          </cell>
          <cell r="CF226" t="str">
            <v/>
          </cell>
          <cell r="CG226" t="b">
            <v>0</v>
          </cell>
          <cell r="CH226" t="str">
            <v/>
          </cell>
          <cell r="CJ226" t="b">
            <v>0</v>
          </cell>
          <cell r="CK226" t="b">
            <v>0</v>
          </cell>
          <cell r="CL226" t="b">
            <v>0</v>
          </cell>
          <cell r="CM226" t="str">
            <v/>
          </cell>
          <cell r="CO226" t="str">
            <v/>
          </cell>
          <cell r="CP226" t="str">
            <v/>
          </cell>
          <cell r="CQ226" t="b">
            <v>0</v>
          </cell>
          <cell r="CR226" t="b">
            <v>0</v>
          </cell>
          <cell r="CS226" t="str">
            <v/>
          </cell>
          <cell r="CT226" t="str">
            <v/>
          </cell>
          <cell r="CU226" t="str">
            <v/>
          </cell>
          <cell r="CV226" t="str">
            <v/>
          </cell>
          <cell r="CW226" t="str">
            <v/>
          </cell>
          <cell r="CX226" t="b">
            <v>0</v>
          </cell>
          <cell r="CY226" t="b">
            <v>0</v>
          </cell>
          <cell r="CZ226" t="b">
            <v>0</v>
          </cell>
          <cell r="DA226" t="b">
            <v>0</v>
          </cell>
          <cell r="DB226" t="str">
            <v/>
          </cell>
          <cell r="DC226" t="str">
            <v/>
          </cell>
          <cell r="DD226" t="str">
            <v/>
          </cell>
          <cell r="DE226" t="b">
            <v>0</v>
          </cell>
          <cell r="DF226" t="b">
            <v>0</v>
          </cell>
        </row>
        <row r="227">
          <cell r="A227" t="str">
            <v>COR3500</v>
          </cell>
          <cell r="B227" t="str">
            <v>UNC Modification 0487S Introduction of Advanced Meter Indicator and Advanced Meter Reader (AMR) Service Provider Identifier in advance of Project Nexus Go Live</v>
          </cell>
          <cell r="C227" t="str">
            <v>Z1 - Change completed</v>
          </cell>
          <cell r="D227">
            <v>42215</v>
          </cell>
          <cell r="E227" t="str">
            <v xml:space="preserve">CO-RCVD 07/10/2014
EQ-PROD 20/10/2014
EQ-SENT 04/11/2014
BE-RCVD 11/11/2014
BE-PROD 11/11/2014
BE-SENT 05/12/2014
BE-SENT 12/12/2014
CA-RCVD 09/01/2015
SN-PROD 09/01/2015
SN-SENT 21/01/2015
PD-PROD 21/01/2015
PD-IMPD 06/03/2015
PD-SENT 29/07/2015
PD-CLSD </v>
          </cell>
          <cell r="F227" t="str">
            <v xml:space="preserve">Currently central systems do not communicate if a meter is operating in Advanced Mode and if so who the current advanced Meter Reading Service Provider (ASP) is. This lack of information creates an issue on Change of Supplier  (CoS), in that the incoming </v>
          </cell>
          <cell r="G227" t="b">
            <v>0</v>
          </cell>
          <cell r="H227" t="str">
            <v>Mod 487s</v>
          </cell>
          <cell r="I227">
            <v>41919</v>
          </cell>
          <cell r="J227">
            <v>41932</v>
          </cell>
          <cell r="K227">
            <v>41973</v>
          </cell>
          <cell r="L227" t="b">
            <v>1</v>
          </cell>
          <cell r="M227" t="str">
            <v>ADN</v>
          </cell>
          <cell r="N227" t="str">
            <v/>
          </cell>
          <cell r="O227" t="str">
            <v>Joanna Ferguson</v>
          </cell>
          <cell r="P227" t="str">
            <v>Joanna Ferguson</v>
          </cell>
          <cell r="Q227" t="str">
            <v>ICAF Meeting 08/10/14</v>
          </cell>
          <cell r="R227" t="str">
            <v>Dave Addison</v>
          </cell>
          <cell r="S227" t="str">
            <v>Lorraine Cave</v>
          </cell>
          <cell r="T227" t="str">
            <v>CO</v>
          </cell>
          <cell r="U227" t="str">
            <v>COMPLETE</v>
          </cell>
          <cell r="V227" t="b">
            <v>1</v>
          </cell>
          <cell r="X227" t="str">
            <v>Kristin Riach</v>
          </cell>
          <cell r="Y227">
            <v>41932</v>
          </cell>
          <cell r="Z227">
            <v>41947</v>
          </cell>
          <cell r="AB227">
            <v>41947</v>
          </cell>
          <cell r="AC227">
            <v>0</v>
          </cell>
          <cell r="AD227" t="str">
            <v>8 weeks</v>
          </cell>
          <cell r="AE227">
            <v>42036</v>
          </cell>
          <cell r="AF227" t="str">
            <v>SENT</v>
          </cell>
          <cell r="AG227">
            <v>41947</v>
          </cell>
          <cell r="AH227">
            <v>41954</v>
          </cell>
          <cell r="AI227">
            <v>41964</v>
          </cell>
          <cell r="AJ227">
            <v>41962</v>
          </cell>
          <cell r="AK227">
            <v>41978</v>
          </cell>
          <cell r="AM227">
            <v>41985</v>
          </cell>
          <cell r="AN227" t="str">
            <v>Pre Sacn meeting 02/12/14</v>
          </cell>
          <cell r="AO227">
            <v>42069</v>
          </cell>
          <cell r="AP227">
            <v>9500</v>
          </cell>
          <cell r="AR227" t="str">
            <v/>
          </cell>
          <cell r="AS227" t="str">
            <v>SENT</v>
          </cell>
          <cell r="AT227">
            <v>41985</v>
          </cell>
          <cell r="AU227">
            <v>42013</v>
          </cell>
          <cell r="AV227">
            <v>42027</v>
          </cell>
          <cell r="AW227">
            <v>42025</v>
          </cell>
          <cell r="AX227">
            <v>42027</v>
          </cell>
          <cell r="AZ227" t="str">
            <v>Lorraine Cave</v>
          </cell>
          <cell r="BA227">
            <v>42027</v>
          </cell>
          <cell r="BB227" t="str">
            <v/>
          </cell>
          <cell r="BC227" t="str">
            <v>SENT</v>
          </cell>
          <cell r="BD227">
            <v>42025</v>
          </cell>
          <cell r="BE227" t="b">
            <v>0</v>
          </cell>
          <cell r="BF227">
            <v>3</v>
          </cell>
          <cell r="BH227">
            <v>42069</v>
          </cell>
          <cell r="BI227">
            <v>42089</v>
          </cell>
          <cell r="BK227">
            <v>42215</v>
          </cell>
          <cell r="BL227">
            <v>42236</v>
          </cell>
          <cell r="BM227" t="str">
            <v>CLSD</v>
          </cell>
          <cell r="BN227">
            <v>42214</v>
          </cell>
          <cell r="BO227" t="str">
            <v>5/08/2015 NC closed project on CL - all documents has been received.
30/07/2015 DC CCN Approval received from network. Email to all concerned to advise.
29/07/15 CM &amp; DC have sent over the CCN document to networks. Approval due back by 20.08.15
30/06/15</v>
          </cell>
          <cell r="BQ227" t="str">
            <v/>
          </cell>
          <cell r="BS227" t="str">
            <v/>
          </cell>
          <cell r="BU227" t="str">
            <v/>
          </cell>
          <cell r="BW227" t="str">
            <v/>
          </cell>
          <cell r="BX227" t="str">
            <v/>
          </cell>
          <cell r="BY227" t="str">
            <v/>
          </cell>
          <cell r="BZ227" t="str">
            <v/>
          </cell>
          <cell r="CA227" t="str">
            <v/>
          </cell>
          <cell r="CB227" t="str">
            <v/>
          </cell>
          <cell r="CC227" t="str">
            <v/>
          </cell>
          <cell r="CD227" t="str">
            <v/>
          </cell>
          <cell r="CE227" t="str">
            <v/>
          </cell>
          <cell r="CF227" t="str">
            <v/>
          </cell>
          <cell r="CG227" t="b">
            <v>0</v>
          </cell>
          <cell r="CH227" t="str">
            <v/>
          </cell>
          <cell r="CJ227" t="b">
            <v>0</v>
          </cell>
          <cell r="CK227" t="b">
            <v>0</v>
          </cell>
          <cell r="CL227" t="b">
            <v>0</v>
          </cell>
          <cell r="CM227" t="str">
            <v/>
          </cell>
          <cell r="CO227" t="str">
            <v/>
          </cell>
          <cell r="CP227" t="str">
            <v/>
          </cell>
          <cell r="CQ227" t="b">
            <v>0</v>
          </cell>
          <cell r="CR227" t="b">
            <v>0</v>
          </cell>
          <cell r="CS227" t="str">
            <v/>
          </cell>
          <cell r="CT227" t="str">
            <v/>
          </cell>
          <cell r="CU227" t="str">
            <v/>
          </cell>
          <cell r="CV227" t="str">
            <v/>
          </cell>
          <cell r="CW227" t="str">
            <v/>
          </cell>
          <cell r="CX227" t="b">
            <v>0</v>
          </cell>
          <cell r="CY227" t="b">
            <v>0</v>
          </cell>
          <cell r="CZ227" t="b">
            <v>0</v>
          </cell>
          <cell r="DA227" t="b">
            <v>0</v>
          </cell>
          <cell r="DB227" t="str">
            <v/>
          </cell>
          <cell r="DC227" t="str">
            <v/>
          </cell>
          <cell r="DD227" t="str">
            <v/>
          </cell>
          <cell r="DE227" t="b">
            <v>0</v>
          </cell>
          <cell r="DF227" t="b">
            <v>0</v>
          </cell>
        </row>
        <row r="228">
          <cell r="A228" t="str">
            <v>3505</v>
          </cell>
          <cell r="B228" t="str">
            <v>COR3505 - Gemini Exit EON adjustment following RAG Voluntary Discontinuance</v>
          </cell>
          <cell r="C228" t="str">
            <v>Z2 - Change cancelled</v>
          </cell>
          <cell r="D228">
            <v>43074</v>
          </cell>
          <cell r="E228" t="str">
            <v>CO-RCVD 14/10/2014
PD-HOLD changed to  2.1 - Start-Up Approach In Progress
08/11/17
99. Change Cancelled</v>
          </cell>
          <cell r="F228" t="str">
            <v>This amendment to correct Exit capacity entitlement data in Gemini Exit is necessary to comply with several UNC requirements. We are required to create and issue correct and timely invoices (UNC TPD Section S) and facilitate the correct Capacity Assignmen</v>
          </cell>
          <cell r="G228" t="b">
            <v>0</v>
          </cell>
          <cell r="H228" t="str">
            <v/>
          </cell>
          <cell r="I228">
            <v>41926</v>
          </cell>
          <cell r="J228">
            <v>41939</v>
          </cell>
          <cell r="K228">
            <v>36558</v>
          </cell>
          <cell r="L228" t="b">
            <v>0</v>
          </cell>
          <cell r="M228" t="str">
            <v>NNW</v>
          </cell>
          <cell r="N228" t="str">
            <v>NGT</v>
          </cell>
          <cell r="O228" t="str">
            <v>Sean Mcgoldrick</v>
          </cell>
          <cell r="P228" t="str">
            <v>Beverley Viney</v>
          </cell>
          <cell r="Q228" t="str">
            <v>Referral approved at ICAF meeting on 22/10/14.</v>
          </cell>
          <cell r="R228" t="str">
            <v/>
          </cell>
          <cell r="S228" t="str">
            <v>Jessica Harris</v>
          </cell>
          <cell r="T228" t="str">
            <v>CP</v>
          </cell>
          <cell r="U228" t="str">
            <v>CLOSED</v>
          </cell>
          <cell r="V228" t="b">
            <v>1</v>
          </cell>
          <cell r="W228">
            <v>43074</v>
          </cell>
          <cell r="X228" t="str">
            <v/>
          </cell>
          <cell r="Y228">
            <v>41935</v>
          </cell>
          <cell r="AD228" t="str">
            <v/>
          </cell>
          <cell r="AF228" t="str">
            <v/>
          </cell>
          <cell r="AN228" t="str">
            <v/>
          </cell>
          <cell r="AR228" t="str">
            <v/>
          </cell>
          <cell r="AS228" t="str">
            <v/>
          </cell>
          <cell r="AZ228" t="str">
            <v/>
          </cell>
          <cell r="BB228" t="str">
            <v/>
          </cell>
          <cell r="BC228" t="str">
            <v/>
          </cell>
          <cell r="BE228" t="b">
            <v>0</v>
          </cell>
          <cell r="BF228">
            <v>5</v>
          </cell>
          <cell r="BH228">
            <v>42768</v>
          </cell>
          <cell r="BM228" t="str">
            <v/>
          </cell>
          <cell r="BO228" t="str">
            <v>05/12/2017 DC Email from Debbie Brace confirming this one can be closed.  Filed in saved emails
30/11.2017 DC Sent a copy of the original CO to Emma Smith, she is to contact the customer to see if they still require this work if so a CP will need to be ra</v>
          </cell>
          <cell r="BQ228" t="str">
            <v/>
          </cell>
          <cell r="BS228" t="str">
            <v/>
          </cell>
          <cell r="BU228" t="str">
            <v/>
          </cell>
          <cell r="BW228" t="str">
            <v/>
          </cell>
          <cell r="BX228" t="str">
            <v/>
          </cell>
          <cell r="BY228" t="str">
            <v/>
          </cell>
          <cell r="BZ228" t="str">
            <v/>
          </cell>
          <cell r="CA228" t="str">
            <v>T &amp; SS</v>
          </cell>
          <cell r="CB228" t="str">
            <v/>
          </cell>
          <cell r="CC228" t="str">
            <v>Project Delivery</v>
          </cell>
          <cell r="CD228" t="str">
            <v>ISU</v>
          </cell>
          <cell r="CE228" t="str">
            <v>Invoicing</v>
          </cell>
          <cell r="CF228" t="str">
            <v>31-100days</v>
          </cell>
          <cell r="CG228" t="b">
            <v>0</v>
          </cell>
          <cell r="CH228" t="str">
            <v/>
          </cell>
          <cell r="CJ228" t="b">
            <v>0</v>
          </cell>
          <cell r="CK228" t="b">
            <v>0</v>
          </cell>
          <cell r="CL228" t="b">
            <v>0</v>
          </cell>
          <cell r="CM228" t="str">
            <v/>
          </cell>
          <cell r="CO228" t="str">
            <v/>
          </cell>
          <cell r="CP228" t="str">
            <v/>
          </cell>
          <cell r="CQ228" t="b">
            <v>0</v>
          </cell>
          <cell r="CR228" t="b">
            <v>0</v>
          </cell>
          <cell r="CS228" t="str">
            <v/>
          </cell>
          <cell r="CT228" t="str">
            <v/>
          </cell>
          <cell r="CU228" t="str">
            <v/>
          </cell>
          <cell r="CV228" t="str">
            <v/>
          </cell>
          <cell r="CW228" t="str">
            <v/>
          </cell>
          <cell r="CX228" t="b">
            <v>0</v>
          </cell>
          <cell r="CY228" t="b">
            <v>0</v>
          </cell>
          <cell r="CZ228" t="b">
            <v>0</v>
          </cell>
          <cell r="DA228" t="b">
            <v>0</v>
          </cell>
          <cell r="DB228" t="str">
            <v/>
          </cell>
          <cell r="DC228" t="str">
            <v/>
          </cell>
          <cell r="DD228" t="str">
            <v/>
          </cell>
          <cell r="DE228" t="b">
            <v>0</v>
          </cell>
          <cell r="DF228" t="b">
            <v>0</v>
          </cell>
        </row>
        <row r="229">
          <cell r="A229" t="str">
            <v>COR2137</v>
          </cell>
          <cell r="B229" t="str">
            <v>Additional UK-L Storage</v>
          </cell>
          <cell r="C229" t="str">
            <v>Z2 - Change cancelled</v>
          </cell>
          <cell r="D229">
            <v>40882</v>
          </cell>
          <cell r="E229" t="str">
            <v>CO RCVD 18/11/2010,EQ PNDG 24/11/2010,EQ PROD 23/03/2011,EQ SENT 23/03/2011,EQ CLSD 05/12/2011</v>
          </cell>
          <cell r="F229" t="str">
            <v/>
          </cell>
          <cell r="G229" t="b">
            <v>0</v>
          </cell>
          <cell r="H229" t="str">
            <v/>
          </cell>
          <cell r="I229">
            <v>40500</v>
          </cell>
          <cell r="J229">
            <v>40676</v>
          </cell>
          <cell r="L229" t="b">
            <v>0</v>
          </cell>
          <cell r="M229" t="str">
            <v/>
          </cell>
          <cell r="N229" t="str">
            <v/>
          </cell>
          <cell r="O229" t="str">
            <v/>
          </cell>
          <cell r="P229" t="str">
            <v>Iain Collin</v>
          </cell>
          <cell r="Q229" t="str">
            <v>Workload Meeting 24/11/10</v>
          </cell>
          <cell r="R229" t="str">
            <v/>
          </cell>
          <cell r="S229" t="str">
            <v>Chris Fears</v>
          </cell>
          <cell r="T229" t="str">
            <v>CR (internal)</v>
          </cell>
          <cell r="U229" t="str">
            <v>CLOSED</v>
          </cell>
          <cell r="V229" t="b">
            <v>0</v>
          </cell>
          <cell r="X229" t="str">
            <v>Christina McArthur</v>
          </cell>
          <cell r="Y229">
            <v>40625</v>
          </cell>
          <cell r="Z229">
            <v>40625</v>
          </cell>
          <cell r="AA229">
            <v>40625</v>
          </cell>
          <cell r="AB229">
            <v>40625</v>
          </cell>
          <cell r="AD229" t="str">
            <v/>
          </cell>
          <cell r="AE229">
            <v>40718</v>
          </cell>
          <cell r="AF229" t="str">
            <v>CLSD</v>
          </cell>
          <cell r="AG229">
            <v>40882</v>
          </cell>
          <cell r="AN229" t="str">
            <v/>
          </cell>
          <cell r="AR229" t="str">
            <v/>
          </cell>
          <cell r="AS229" t="str">
            <v/>
          </cell>
          <cell r="AZ229" t="str">
            <v/>
          </cell>
          <cell r="BB229" t="str">
            <v/>
          </cell>
          <cell r="BC229" t="str">
            <v/>
          </cell>
          <cell r="BE229" t="b">
            <v>0</v>
          </cell>
          <cell r="BF229">
            <v>7</v>
          </cell>
          <cell r="BM229" t="str">
            <v/>
          </cell>
          <cell r="BO229" t="str">
            <v>05/12/11 KB - Closed as per e-mail from Christina McArthur as this change has been superseded by COR2433.                                                                                             29/06/11 AK - Discussed at Workload Meeting today. Projec</v>
          </cell>
          <cell r="BQ229" t="str">
            <v/>
          </cell>
          <cell r="BS229" t="str">
            <v/>
          </cell>
          <cell r="BU229" t="str">
            <v/>
          </cell>
          <cell r="BW229" t="str">
            <v/>
          </cell>
          <cell r="BX229" t="str">
            <v/>
          </cell>
          <cell r="BY229" t="str">
            <v/>
          </cell>
          <cell r="BZ229" t="str">
            <v/>
          </cell>
          <cell r="CA229" t="str">
            <v/>
          </cell>
          <cell r="CB229" t="str">
            <v/>
          </cell>
          <cell r="CC229" t="str">
            <v/>
          </cell>
          <cell r="CD229" t="str">
            <v/>
          </cell>
          <cell r="CE229" t="str">
            <v/>
          </cell>
          <cell r="CF229" t="str">
            <v/>
          </cell>
          <cell r="CG229" t="b">
            <v>0</v>
          </cell>
          <cell r="CH229" t="str">
            <v/>
          </cell>
          <cell r="CJ229" t="b">
            <v>0</v>
          </cell>
          <cell r="CK229" t="b">
            <v>0</v>
          </cell>
          <cell r="CL229" t="b">
            <v>0</v>
          </cell>
          <cell r="CM229" t="str">
            <v/>
          </cell>
          <cell r="CO229" t="str">
            <v/>
          </cell>
          <cell r="CP229" t="str">
            <v/>
          </cell>
          <cell r="CQ229" t="b">
            <v>0</v>
          </cell>
          <cell r="CR229" t="b">
            <v>0</v>
          </cell>
          <cell r="CS229" t="str">
            <v/>
          </cell>
          <cell r="CT229" t="str">
            <v/>
          </cell>
          <cell r="CU229" t="str">
            <v/>
          </cell>
          <cell r="CV229" t="str">
            <v/>
          </cell>
          <cell r="CW229" t="str">
            <v/>
          </cell>
          <cell r="CX229" t="b">
            <v>0</v>
          </cell>
          <cell r="CY229" t="b">
            <v>0</v>
          </cell>
          <cell r="CZ229" t="b">
            <v>0</v>
          </cell>
          <cell r="DA229" t="b">
            <v>0</v>
          </cell>
          <cell r="DB229" t="str">
            <v/>
          </cell>
          <cell r="DC229" t="str">
            <v/>
          </cell>
          <cell r="DD229" t="str">
            <v/>
          </cell>
          <cell r="DE229" t="b">
            <v>0</v>
          </cell>
          <cell r="DF229" t="b">
            <v>0</v>
          </cell>
        </row>
        <row r="230">
          <cell r="A230" t="str">
            <v>COR1154.11</v>
          </cell>
          <cell r="B230" t="str">
            <v>Implementation Sequencing</v>
          </cell>
          <cell r="C230" t="str">
            <v>Z1 - Change completed</v>
          </cell>
          <cell r="D230">
            <v>41373</v>
          </cell>
          <cell r="E230" t="str">
            <v>CO RCVD 26/09/2012,EQ PROD 10/10/2012,EQ SENT 18/10/2012,BE PROD 18/10/2012,PD PROD 09/01/2013,PD IMPD 09/04/2013,PD CLSD 09/04/2013</v>
          </cell>
          <cell r="F230" t="str">
            <v>Project to develop implementation sequence options for the UK Link Programme</v>
          </cell>
          <cell r="G230" t="b">
            <v>0</v>
          </cell>
          <cell r="H230" t="str">
            <v/>
          </cell>
          <cell r="I230">
            <v>41178</v>
          </cell>
          <cell r="J230">
            <v>41192</v>
          </cell>
          <cell r="L230" t="b">
            <v>0</v>
          </cell>
          <cell r="M230" t="str">
            <v/>
          </cell>
          <cell r="N230" t="str">
            <v/>
          </cell>
          <cell r="O230" t="str">
            <v/>
          </cell>
          <cell r="P230" t="str">
            <v>Jo Bradbury</v>
          </cell>
          <cell r="Q230" t="str">
            <v>Workload Meeting 26/09/12</v>
          </cell>
          <cell r="R230" t="str">
            <v>Sat Kalsi</v>
          </cell>
          <cell r="S230" t="str">
            <v>Andy Watson</v>
          </cell>
          <cell r="T230" t="str">
            <v>CR (internal)</v>
          </cell>
          <cell r="U230" t="str">
            <v>COMPLETE</v>
          </cell>
          <cell r="V230" t="b">
            <v>0</v>
          </cell>
          <cell r="X230" t="str">
            <v>Christina McArthur</v>
          </cell>
          <cell r="Y230">
            <v>41192</v>
          </cell>
          <cell r="Z230">
            <v>41200</v>
          </cell>
          <cell r="AB230">
            <v>41200</v>
          </cell>
          <cell r="AD230" t="str">
            <v/>
          </cell>
          <cell r="AF230" t="str">
            <v>SENT</v>
          </cell>
          <cell r="AG230">
            <v>41200</v>
          </cell>
          <cell r="AH230">
            <v>41200</v>
          </cell>
          <cell r="AK230">
            <v>41298</v>
          </cell>
          <cell r="AM230">
            <v>41283</v>
          </cell>
          <cell r="AN230" t="str">
            <v/>
          </cell>
          <cell r="AR230" t="str">
            <v/>
          </cell>
          <cell r="AS230" t="str">
            <v>SENT</v>
          </cell>
          <cell r="AT230">
            <v>41283</v>
          </cell>
          <cell r="AZ230" t="str">
            <v/>
          </cell>
          <cell r="BB230" t="str">
            <v/>
          </cell>
          <cell r="BC230" t="str">
            <v/>
          </cell>
          <cell r="BE230" t="b">
            <v>0</v>
          </cell>
          <cell r="BF230">
            <v>7</v>
          </cell>
          <cell r="BI230">
            <v>41373</v>
          </cell>
          <cell r="BM230" t="str">
            <v>CLSD</v>
          </cell>
          <cell r="BN230">
            <v>41373</v>
          </cell>
          <cell r="BO230" t="str">
            <v>09/04/13 KB - Stream closed as per e-mail from Andy Watson. 
19/02/2013 AT - WBS Code is now closed, work stream completed / closed.
09/01/13 KB - Update provided by Tony Long - all work is complete with expectation this will be presented to the UKL progr</v>
          </cell>
          <cell r="BQ230" t="str">
            <v/>
          </cell>
          <cell r="BS230" t="str">
            <v/>
          </cell>
          <cell r="BU230" t="str">
            <v/>
          </cell>
          <cell r="BW230" t="str">
            <v/>
          </cell>
          <cell r="BX230" t="str">
            <v/>
          </cell>
          <cell r="BY230" t="str">
            <v/>
          </cell>
          <cell r="BZ230" t="str">
            <v/>
          </cell>
          <cell r="CA230" t="str">
            <v/>
          </cell>
          <cell r="CB230" t="str">
            <v/>
          </cell>
          <cell r="CC230" t="str">
            <v/>
          </cell>
          <cell r="CD230" t="str">
            <v/>
          </cell>
          <cell r="CE230" t="str">
            <v/>
          </cell>
          <cell r="CF230" t="str">
            <v/>
          </cell>
          <cell r="CG230" t="b">
            <v>0</v>
          </cell>
          <cell r="CH230" t="str">
            <v/>
          </cell>
          <cell r="CJ230" t="b">
            <v>0</v>
          </cell>
          <cell r="CK230" t="b">
            <v>0</v>
          </cell>
          <cell r="CL230" t="b">
            <v>0</v>
          </cell>
          <cell r="CM230" t="str">
            <v/>
          </cell>
          <cell r="CO230" t="str">
            <v/>
          </cell>
          <cell r="CP230" t="str">
            <v/>
          </cell>
          <cell r="CQ230" t="b">
            <v>0</v>
          </cell>
          <cell r="CR230" t="b">
            <v>0</v>
          </cell>
          <cell r="CS230" t="str">
            <v/>
          </cell>
          <cell r="CT230" t="str">
            <v/>
          </cell>
          <cell r="CU230" t="str">
            <v/>
          </cell>
          <cell r="CV230" t="str">
            <v/>
          </cell>
          <cell r="CW230" t="str">
            <v/>
          </cell>
          <cell r="CX230" t="b">
            <v>0</v>
          </cell>
          <cell r="CY230" t="b">
            <v>0</v>
          </cell>
          <cell r="CZ230" t="b">
            <v>0</v>
          </cell>
          <cell r="DA230" t="b">
            <v>0</v>
          </cell>
          <cell r="DB230" t="str">
            <v/>
          </cell>
          <cell r="DC230" t="str">
            <v/>
          </cell>
          <cell r="DD230" t="str">
            <v/>
          </cell>
          <cell r="DE230" t="b">
            <v>0</v>
          </cell>
          <cell r="DF230" t="b">
            <v>0</v>
          </cell>
        </row>
        <row r="231">
          <cell r="A231" t="str">
            <v>COR2420</v>
          </cell>
          <cell r="B231" t="str">
            <v>Quantity Holder - 'Rollover' Amendment</v>
          </cell>
          <cell r="C231" t="str">
            <v>Z1 - Change completed</v>
          </cell>
          <cell r="D231">
            <v>41102</v>
          </cell>
          <cell r="E231" t="str">
            <v xml:space="preserve">CO RCVD 24/01/2012,EQ PNDG 25/01/2012,EQ PROD 07/02/2012,EQ SENT 21/02/2012,BE RCVD 22/02/2012,BE PNDG 22/02/2012,BE PROD 22/02/2012,BE SENT 27/03/2012,CA RCVD 02/04/2012,SN PNDG 02/04/2012,SN PROD 02/04/2012,SN SENT 11/04/2012,PD PROD 11/04/2012,EQ SENT </v>
          </cell>
          <cell r="F231" t="str">
            <v>The current gas transmission price controls expire on 31/03/12. To enable the next price controls to reflect the new model for regulation, Ofgem announced their decision to delay implementation of the new price controls until 01/04/12. Ofgem have implemen</v>
          </cell>
          <cell r="G231" t="b">
            <v>1</v>
          </cell>
          <cell r="H231" t="str">
            <v/>
          </cell>
          <cell r="I231">
            <v>40932</v>
          </cell>
          <cell r="J231">
            <v>40946</v>
          </cell>
          <cell r="L231" t="b">
            <v>0</v>
          </cell>
          <cell r="M231" t="str">
            <v>TNO</v>
          </cell>
          <cell r="N231" t="str">
            <v/>
          </cell>
          <cell r="O231" t="str">
            <v>Sean McGoldrick</v>
          </cell>
          <cell r="P231" t="str">
            <v>Sean McGoldrick</v>
          </cell>
          <cell r="Q231" t="str">
            <v>Workload Meeting 25/01/12</v>
          </cell>
          <cell r="R231" t="str">
            <v>Mark Cockayne</v>
          </cell>
          <cell r="S231" t="str">
            <v>Andy Simpson</v>
          </cell>
          <cell r="T231" t="str">
            <v>CO</v>
          </cell>
          <cell r="U231" t="str">
            <v>COMPLETE</v>
          </cell>
          <cell r="V231" t="b">
            <v>1</v>
          </cell>
          <cell r="X231" t="str">
            <v>Jessica Harris</v>
          </cell>
          <cell r="Y231">
            <v>40946</v>
          </cell>
          <cell r="Z231">
            <v>40960</v>
          </cell>
          <cell r="AA231">
            <v>40960</v>
          </cell>
          <cell r="AB231">
            <v>40960</v>
          </cell>
          <cell r="AD231" t="str">
            <v/>
          </cell>
          <cell r="AE231">
            <v>41050</v>
          </cell>
          <cell r="AF231" t="str">
            <v>SENT</v>
          </cell>
          <cell r="AG231">
            <v>40960</v>
          </cell>
          <cell r="AH231">
            <v>40961</v>
          </cell>
          <cell r="AI231">
            <v>40975</v>
          </cell>
          <cell r="AJ231">
            <v>40975</v>
          </cell>
          <cell r="AK231">
            <v>40995</v>
          </cell>
          <cell r="AL231">
            <v>40995</v>
          </cell>
          <cell r="AM231">
            <v>40995</v>
          </cell>
          <cell r="AN231" t="str">
            <v>Pre Sanction Review Meeting 20/03/12</v>
          </cell>
          <cell r="AO231">
            <v>41087</v>
          </cell>
          <cell r="AR231" t="str">
            <v/>
          </cell>
          <cell r="AS231" t="str">
            <v>SENT</v>
          </cell>
          <cell r="AT231">
            <v>40995</v>
          </cell>
          <cell r="AU231">
            <v>41001</v>
          </cell>
          <cell r="AV231">
            <v>41017</v>
          </cell>
          <cell r="AW231">
            <v>41010</v>
          </cell>
          <cell r="AX231">
            <v>41010</v>
          </cell>
          <cell r="AY231">
            <v>41010</v>
          </cell>
          <cell r="AZ231" t="str">
            <v/>
          </cell>
          <cell r="BA231">
            <v>41010</v>
          </cell>
          <cell r="BB231" t="str">
            <v/>
          </cell>
          <cell r="BC231" t="str">
            <v>SENT</v>
          </cell>
          <cell r="BD231">
            <v>41010</v>
          </cell>
          <cell r="BE231" t="b">
            <v>0</v>
          </cell>
          <cell r="BF231">
            <v>5</v>
          </cell>
          <cell r="BH231">
            <v>41074</v>
          </cell>
          <cell r="BI231">
            <v>41074</v>
          </cell>
          <cell r="BJ231">
            <v>41117</v>
          </cell>
          <cell r="BK231">
            <v>41102</v>
          </cell>
          <cell r="BL231">
            <v>41121</v>
          </cell>
          <cell r="BM231" t="str">
            <v>CLSD</v>
          </cell>
          <cell r="BN231">
            <v>41102</v>
          </cell>
          <cell r="BO231" t="str">
            <v>28/06/12 KB - Note from Jessica confirming CCN due date of 27/07/12.                                                                                                   15/06/12 KB - Note from Jessica confirming imp went ahead on 14/06.  CCN will be complet</v>
          </cell>
          <cell r="BQ231" t="str">
            <v/>
          </cell>
          <cell r="BS231" t="str">
            <v/>
          </cell>
          <cell r="BU231" t="str">
            <v/>
          </cell>
          <cell r="BW231" t="str">
            <v/>
          </cell>
          <cell r="BX231" t="str">
            <v/>
          </cell>
          <cell r="BY231" t="str">
            <v/>
          </cell>
          <cell r="BZ231" t="str">
            <v/>
          </cell>
          <cell r="CA231" t="str">
            <v/>
          </cell>
          <cell r="CB231" t="str">
            <v/>
          </cell>
          <cell r="CC231" t="str">
            <v/>
          </cell>
          <cell r="CD231" t="str">
            <v/>
          </cell>
          <cell r="CE231" t="str">
            <v/>
          </cell>
          <cell r="CF231" t="str">
            <v/>
          </cell>
          <cell r="CG231" t="b">
            <v>0</v>
          </cell>
          <cell r="CH231" t="str">
            <v/>
          </cell>
          <cell r="CJ231" t="b">
            <v>0</v>
          </cell>
          <cell r="CK231" t="b">
            <v>0</v>
          </cell>
          <cell r="CL231" t="b">
            <v>0</v>
          </cell>
          <cell r="CM231" t="str">
            <v/>
          </cell>
          <cell r="CO231" t="str">
            <v/>
          </cell>
          <cell r="CP231" t="str">
            <v/>
          </cell>
          <cell r="CQ231" t="b">
            <v>0</v>
          </cell>
          <cell r="CR231" t="b">
            <v>0</v>
          </cell>
          <cell r="CS231" t="str">
            <v/>
          </cell>
          <cell r="CT231" t="str">
            <v/>
          </cell>
          <cell r="CU231" t="str">
            <v/>
          </cell>
          <cell r="CV231" t="str">
            <v/>
          </cell>
          <cell r="CW231" t="str">
            <v/>
          </cell>
          <cell r="CX231" t="b">
            <v>0</v>
          </cell>
          <cell r="CY231" t="b">
            <v>0</v>
          </cell>
          <cell r="CZ231" t="b">
            <v>0</v>
          </cell>
          <cell r="DA231" t="b">
            <v>0</v>
          </cell>
          <cell r="DB231" t="str">
            <v/>
          </cell>
          <cell r="DC231" t="str">
            <v/>
          </cell>
          <cell r="DD231" t="str">
            <v/>
          </cell>
          <cell r="DE231" t="b">
            <v>0</v>
          </cell>
          <cell r="DF231" t="b">
            <v>0</v>
          </cell>
        </row>
        <row r="232">
          <cell r="A232" t="str">
            <v>COR2557</v>
          </cell>
          <cell r="B232" t="str">
            <v>Revisions to the Metering Charges Pricing Module on Unique Sites</v>
          </cell>
          <cell r="C232" t="str">
            <v>Z1 - Change completed</v>
          </cell>
          <cell r="D232">
            <v>41912</v>
          </cell>
          <cell r="E232" t="str">
            <v xml:space="preserve">CO RCVD 20/02/2012,EQ PNDG 05/03/2012,EQ PROD 05/03/2012,EQ SENT 05/03/2012,BE RCVD 12/04/2012,BE PROD 12/04/2012,EQ SENT 05/03/2012,BE PROD 12/04/2012,BE SENT 05/09/2012,SN SENT 07/09/2012,SN PROD 07/09/2012,CA RCVD 07/09/2012,SN PROD 07/09/2012,SN SENT </v>
          </cell>
          <cell r="F232" t="str">
            <v>Xoserve provide an invoicing service to NG Metering for a small subset of metering installations known as "Special Supply Point Metering Installations". The system used to provide this service is the Unique Sites database and uses the Metering Charges Sta</v>
          </cell>
          <cell r="G232" t="b">
            <v>0</v>
          </cell>
          <cell r="H232" t="str">
            <v/>
          </cell>
          <cell r="I232">
            <v>40959</v>
          </cell>
          <cell r="J232">
            <v>40973</v>
          </cell>
          <cell r="L232" t="b">
            <v>0</v>
          </cell>
          <cell r="M232" t="str">
            <v>NNW</v>
          </cell>
          <cell r="N232" t="str">
            <v>NGD</v>
          </cell>
          <cell r="O232" t="str">
            <v>Ruth Thomas</v>
          </cell>
          <cell r="P232" t="str">
            <v>Alan Raper</v>
          </cell>
          <cell r="Q232" t="str">
            <v>Workload Meeting 22/02/12</v>
          </cell>
          <cell r="R232" t="str">
            <v>Dean Johnson</v>
          </cell>
          <cell r="S232" t="str">
            <v>Lorraine Cave</v>
          </cell>
          <cell r="T232" t="str">
            <v>CO</v>
          </cell>
          <cell r="U232" t="str">
            <v>COMPLETE</v>
          </cell>
          <cell r="V232" t="b">
            <v>1</v>
          </cell>
          <cell r="W232">
            <v>41912</v>
          </cell>
          <cell r="X232" t="str">
            <v>Iain Snookes</v>
          </cell>
          <cell r="Y232">
            <v>40973</v>
          </cell>
          <cell r="Z232">
            <v>41004</v>
          </cell>
          <cell r="AA232">
            <v>41004</v>
          </cell>
          <cell r="AB232">
            <v>41004</v>
          </cell>
          <cell r="AD232" t="str">
            <v/>
          </cell>
          <cell r="AE232">
            <v>41095</v>
          </cell>
          <cell r="AF232" t="str">
            <v>SENT</v>
          </cell>
          <cell r="AG232">
            <v>40973</v>
          </cell>
          <cell r="AH232">
            <v>41011</v>
          </cell>
          <cell r="AI232">
            <v>41025</v>
          </cell>
          <cell r="AJ232">
            <v>41025</v>
          </cell>
          <cell r="AK232">
            <v>41163</v>
          </cell>
          <cell r="AL232">
            <v>41163</v>
          </cell>
          <cell r="AN232" t="str">
            <v>Pre Sanction meeting 04/09/12</v>
          </cell>
          <cell r="AO232">
            <v>41247</v>
          </cell>
          <cell r="AP232">
            <v>24425</v>
          </cell>
          <cell r="AR232" t="str">
            <v/>
          </cell>
          <cell r="AS232" t="str">
            <v>SENT</v>
          </cell>
          <cell r="AT232">
            <v>41157</v>
          </cell>
          <cell r="AU232">
            <v>41159</v>
          </cell>
          <cell r="AV232">
            <v>41173</v>
          </cell>
          <cell r="AW232">
            <v>41165</v>
          </cell>
          <cell r="AX232">
            <v>41165</v>
          </cell>
          <cell r="AZ232" t="str">
            <v/>
          </cell>
          <cell r="BA232">
            <v>41165</v>
          </cell>
          <cell r="BB232" t="str">
            <v/>
          </cell>
          <cell r="BC232" t="str">
            <v>SENT</v>
          </cell>
          <cell r="BD232">
            <v>41165</v>
          </cell>
          <cell r="BE232" t="b">
            <v>0</v>
          </cell>
          <cell r="BF232">
            <v>5</v>
          </cell>
          <cell r="BH232">
            <v>41758</v>
          </cell>
          <cell r="BI232">
            <v>41759</v>
          </cell>
          <cell r="BK232">
            <v>41801</v>
          </cell>
          <cell r="BM232" t="str">
            <v>CLSD</v>
          </cell>
          <cell r="BN232">
            <v>41912</v>
          </cell>
          <cell r="BO232" t="str">
            <v>30/09/14 KB - Email approval for closure received from Ruth Thomas. 
09/01/2014 - AT- SN sent 
30/12/2013 - AT New CA Received and forwarded.
23/12/13- Revised BER issued after further Pre Sanction approval at meeting on 17/12/13. 
03/12/13 KB - Note r</v>
          </cell>
          <cell r="BQ232" t="str">
            <v/>
          </cell>
          <cell r="BS232" t="str">
            <v/>
          </cell>
          <cell r="BU232" t="str">
            <v/>
          </cell>
          <cell r="BW232" t="str">
            <v/>
          </cell>
          <cell r="BX232" t="str">
            <v/>
          </cell>
          <cell r="BY232" t="str">
            <v/>
          </cell>
          <cell r="BZ232" t="str">
            <v/>
          </cell>
          <cell r="CA232" t="str">
            <v/>
          </cell>
          <cell r="CB232" t="str">
            <v/>
          </cell>
          <cell r="CC232" t="str">
            <v/>
          </cell>
          <cell r="CD232" t="str">
            <v/>
          </cell>
          <cell r="CE232" t="str">
            <v/>
          </cell>
          <cell r="CF232" t="str">
            <v/>
          </cell>
          <cell r="CG232" t="b">
            <v>0</v>
          </cell>
          <cell r="CH232" t="str">
            <v/>
          </cell>
          <cell r="CJ232" t="b">
            <v>0</v>
          </cell>
          <cell r="CK232" t="b">
            <v>0</v>
          </cell>
          <cell r="CL232" t="b">
            <v>0</v>
          </cell>
          <cell r="CM232" t="str">
            <v/>
          </cell>
          <cell r="CO232" t="str">
            <v/>
          </cell>
          <cell r="CP232" t="str">
            <v/>
          </cell>
          <cell r="CQ232" t="b">
            <v>0</v>
          </cell>
          <cell r="CR232" t="b">
            <v>0</v>
          </cell>
          <cell r="CS232" t="str">
            <v/>
          </cell>
          <cell r="CT232" t="str">
            <v/>
          </cell>
          <cell r="CU232" t="str">
            <v/>
          </cell>
          <cell r="CV232" t="str">
            <v/>
          </cell>
          <cell r="CW232" t="str">
            <v/>
          </cell>
          <cell r="CX232" t="b">
            <v>0</v>
          </cell>
          <cell r="CY232" t="b">
            <v>0</v>
          </cell>
          <cell r="CZ232" t="b">
            <v>0</v>
          </cell>
          <cell r="DA232" t="b">
            <v>0</v>
          </cell>
          <cell r="DB232" t="str">
            <v/>
          </cell>
          <cell r="DC232" t="str">
            <v/>
          </cell>
          <cell r="DD232" t="str">
            <v/>
          </cell>
          <cell r="DE232" t="b">
            <v>0</v>
          </cell>
          <cell r="DF232" t="b">
            <v>0</v>
          </cell>
        </row>
        <row r="233">
          <cell r="A233" t="str">
            <v>COR2862</v>
          </cell>
          <cell r="B233" t="str">
            <v>Greater Transparency over AQ Appeal Performance MOD378</v>
          </cell>
          <cell r="C233" t="str">
            <v>Z1 - Change completed</v>
          </cell>
          <cell r="D233">
            <v>41597</v>
          </cell>
          <cell r="E233" t="str">
            <v>CO RCVD 11/12/2012
EQ PROD 22/02/2013
EQ PROD 09/01/2013
EQ SENT 15/01/2013
BE RCVD 16/01/2013
BE PROD 16/01/2013
BE SENT 13/03/2013
CA RCVD 18/03/2013
SN PROD 18/03/2013
SN-SENT 28/03/2013
PD-SENT 10/10/2013
PD-CLSD 19/11/2013</v>
          </cell>
          <cell r="F233" t="str">
            <v>UNC Modification Proposal 0378 ‘Greater Transparency over AQ Appeal Performance’ has been approved by Ofgem  on 23rd July 2012, with implementation date to be confirmed (Possibly 1st July 2012). The purpose of the MOD is to increase transparency about the</v>
          </cell>
          <cell r="G233" t="b">
            <v>0</v>
          </cell>
          <cell r="H233" t="str">
            <v/>
          </cell>
          <cell r="I233">
            <v>41254</v>
          </cell>
          <cell r="J233">
            <v>41283</v>
          </cell>
          <cell r="L233" t="b">
            <v>0</v>
          </cell>
          <cell r="M233" t="str">
            <v>ADN</v>
          </cell>
          <cell r="N233" t="str">
            <v/>
          </cell>
          <cell r="O233" t="str">
            <v>Joel Martin</v>
          </cell>
          <cell r="P233" t="str">
            <v>Joel Martin</v>
          </cell>
          <cell r="Q233" t="str">
            <v>Workload Meeting 12/12/12</v>
          </cell>
          <cell r="R233" t="str">
            <v/>
          </cell>
          <cell r="S233" t="str">
            <v>Lorraine Cave</v>
          </cell>
          <cell r="T233" t="str">
            <v>CO</v>
          </cell>
          <cell r="U233" t="str">
            <v>COMPLETE</v>
          </cell>
          <cell r="V233" t="b">
            <v>1</v>
          </cell>
          <cell r="W233">
            <v>41597</v>
          </cell>
          <cell r="X233" t="str">
            <v>Nita Patel</v>
          </cell>
          <cell r="Y233">
            <v>41283</v>
          </cell>
          <cell r="Z233">
            <v>41327</v>
          </cell>
          <cell r="AA233">
            <v>41327</v>
          </cell>
          <cell r="AB233">
            <v>41289</v>
          </cell>
          <cell r="AD233" t="str">
            <v/>
          </cell>
          <cell r="AE233">
            <v>41348</v>
          </cell>
          <cell r="AF233" t="str">
            <v>SENT</v>
          </cell>
          <cell r="AG233">
            <v>41289</v>
          </cell>
          <cell r="AH233">
            <v>41290</v>
          </cell>
          <cell r="AI233">
            <v>41304</v>
          </cell>
          <cell r="AJ233">
            <v>41304</v>
          </cell>
          <cell r="AK233">
            <v>41355</v>
          </cell>
          <cell r="AM233">
            <v>41346</v>
          </cell>
          <cell r="AN233" t="str">
            <v>Pre Sanction Meeting 12/03/2013</v>
          </cell>
          <cell r="AO233">
            <v>41438</v>
          </cell>
          <cell r="AR233" t="str">
            <v/>
          </cell>
          <cell r="AS233" t="str">
            <v>SENT</v>
          </cell>
          <cell r="AT233">
            <v>41346</v>
          </cell>
          <cell r="AU233">
            <v>41351</v>
          </cell>
          <cell r="AV233">
            <v>41365</v>
          </cell>
          <cell r="AW233">
            <v>41365</v>
          </cell>
          <cell r="AZ233" t="str">
            <v/>
          </cell>
          <cell r="BA233">
            <v>41361</v>
          </cell>
          <cell r="BB233" t="str">
            <v/>
          </cell>
          <cell r="BC233" t="str">
            <v>SENT</v>
          </cell>
          <cell r="BD233">
            <v>41372</v>
          </cell>
          <cell r="BE233" t="b">
            <v>0</v>
          </cell>
          <cell r="BF233">
            <v>4</v>
          </cell>
          <cell r="BH233">
            <v>41453</v>
          </cell>
          <cell r="BK233">
            <v>41557</v>
          </cell>
          <cell r="BL233">
            <v>41577</v>
          </cell>
          <cell r="BM233" t="str">
            <v>CLSD</v>
          </cell>
          <cell r="BN233">
            <v>41597</v>
          </cell>
          <cell r="BO233" t="str">
            <v xml:space="preserve">19/11/13 KB - Email authorisation of closure received from Joel Martin.  
08/04/2013 AT - Reissued an updated SN. Change to Customer identification following an enquiry from Julie Varney.
16/01/2013 AT - BEO Received and distributed.
18/12/12 KB - EQIR </v>
          </cell>
          <cell r="BQ233" t="str">
            <v/>
          </cell>
          <cell r="BS233" t="str">
            <v/>
          </cell>
          <cell r="BU233" t="str">
            <v/>
          </cell>
          <cell r="BW233" t="str">
            <v/>
          </cell>
          <cell r="BX233" t="str">
            <v/>
          </cell>
          <cell r="BY233" t="str">
            <v/>
          </cell>
          <cell r="BZ233" t="str">
            <v/>
          </cell>
          <cell r="CA233" t="str">
            <v/>
          </cell>
          <cell r="CB233" t="str">
            <v/>
          </cell>
          <cell r="CC233" t="str">
            <v/>
          </cell>
          <cell r="CD233" t="str">
            <v/>
          </cell>
          <cell r="CE233" t="str">
            <v/>
          </cell>
          <cell r="CF233" t="str">
            <v/>
          </cell>
          <cell r="CG233" t="b">
            <v>0</v>
          </cell>
          <cell r="CH233" t="str">
            <v/>
          </cell>
          <cell r="CJ233" t="b">
            <v>0</v>
          </cell>
          <cell r="CK233" t="b">
            <v>0</v>
          </cell>
          <cell r="CL233" t="b">
            <v>0</v>
          </cell>
          <cell r="CM233" t="str">
            <v/>
          </cell>
          <cell r="CO233" t="str">
            <v/>
          </cell>
          <cell r="CP233" t="str">
            <v/>
          </cell>
          <cell r="CQ233" t="b">
            <v>0</v>
          </cell>
          <cell r="CR233" t="b">
            <v>0</v>
          </cell>
          <cell r="CS233" t="str">
            <v/>
          </cell>
          <cell r="CT233" t="str">
            <v/>
          </cell>
          <cell r="CU233" t="str">
            <v/>
          </cell>
          <cell r="CV233" t="str">
            <v/>
          </cell>
          <cell r="CW233" t="str">
            <v/>
          </cell>
          <cell r="CX233" t="b">
            <v>0</v>
          </cell>
          <cell r="CY233" t="b">
            <v>0</v>
          </cell>
          <cell r="CZ233" t="b">
            <v>0</v>
          </cell>
          <cell r="DA233" t="b">
            <v>0</v>
          </cell>
          <cell r="DB233" t="str">
            <v/>
          </cell>
          <cell r="DC233" t="str">
            <v/>
          </cell>
          <cell r="DD233" t="str">
            <v/>
          </cell>
          <cell r="DE233" t="b">
            <v>0</v>
          </cell>
          <cell r="DF233" t="b">
            <v>0</v>
          </cell>
        </row>
        <row r="234">
          <cell r="A234" t="str">
            <v>COR2851</v>
          </cell>
          <cell r="B234" t="str">
            <v>Functionality associated with the implementation of Mod 410a</v>
          </cell>
          <cell r="C234" t="str">
            <v>Z2 - Change cancelled</v>
          </cell>
          <cell r="D234">
            <v>41278</v>
          </cell>
          <cell r="E234" t="str">
            <v>CO-RCVD 06/12/2012
EQ-PROD 18/12/2012
EQ-SENT 04/01/2013</v>
          </cell>
          <cell r="F234" t="str">
            <v>The request is to fulfil the requirements of Modification Proposal 410a, namely:
• To produce a bi-monthly report outlining MPRN’s which are unregistered 12 months after the date of creation.
• Identify instances in which a supplier has requested the inst</v>
          </cell>
          <cell r="G234" t="b">
            <v>0</v>
          </cell>
          <cell r="H234" t="str">
            <v/>
          </cell>
          <cell r="I234">
            <v>41249</v>
          </cell>
          <cell r="J234">
            <v>41263</v>
          </cell>
          <cell r="L234" t="b">
            <v>0</v>
          </cell>
          <cell r="M234" t="str">
            <v>ALL</v>
          </cell>
          <cell r="N234" t="str">
            <v/>
          </cell>
          <cell r="O234" t="str">
            <v>Ruth Thomas</v>
          </cell>
          <cell r="P234" t="str">
            <v>Alan Raper</v>
          </cell>
          <cell r="Q234" t="str">
            <v>Workload Meeting 12/12/12</v>
          </cell>
          <cell r="R234" t="str">
            <v/>
          </cell>
          <cell r="S234" t="str">
            <v>Andy Simpson</v>
          </cell>
          <cell r="T234" t="str">
            <v>CO</v>
          </cell>
          <cell r="U234" t="str">
            <v>CLOSED</v>
          </cell>
          <cell r="V234" t="b">
            <v>1</v>
          </cell>
          <cell r="X234" t="str">
            <v>Tom Lineham</v>
          </cell>
          <cell r="Y234">
            <v>41261</v>
          </cell>
          <cell r="Z234">
            <v>41278</v>
          </cell>
          <cell r="AA234">
            <v>41278</v>
          </cell>
          <cell r="AB234">
            <v>41278</v>
          </cell>
          <cell r="AC234">
            <v>0</v>
          </cell>
          <cell r="AD234" t="str">
            <v>16 weeks</v>
          </cell>
          <cell r="AE234">
            <v>41365</v>
          </cell>
          <cell r="AF234" t="str">
            <v>SENT</v>
          </cell>
          <cell r="AG234">
            <v>41278</v>
          </cell>
          <cell r="AN234" t="str">
            <v/>
          </cell>
          <cell r="AR234" t="str">
            <v/>
          </cell>
          <cell r="AS234" t="str">
            <v/>
          </cell>
          <cell r="AZ234" t="str">
            <v/>
          </cell>
          <cell r="BB234" t="str">
            <v/>
          </cell>
          <cell r="BC234" t="str">
            <v/>
          </cell>
          <cell r="BE234" t="b">
            <v>0</v>
          </cell>
          <cell r="BF234">
            <v>3</v>
          </cell>
          <cell r="BM234" t="str">
            <v/>
          </cell>
          <cell r="BO234" t="str">
            <v>04/07/15  DC as per todays conversation with Vikas, this project was closed at startup and moved to 2789 for completion.  This is now in the closed changed order box.
16/07/15: CM chased the AS when we should be expecting the CCN documents - CCN is draft</v>
          </cell>
          <cell r="BQ234" t="str">
            <v/>
          </cell>
          <cell r="BS234" t="str">
            <v/>
          </cell>
          <cell r="BU234" t="str">
            <v/>
          </cell>
          <cell r="BW234" t="str">
            <v/>
          </cell>
          <cell r="BX234" t="str">
            <v/>
          </cell>
          <cell r="BY234" t="str">
            <v/>
          </cell>
          <cell r="BZ234" t="str">
            <v/>
          </cell>
          <cell r="CA234" t="str">
            <v/>
          </cell>
          <cell r="CB234" t="str">
            <v/>
          </cell>
          <cell r="CC234" t="str">
            <v/>
          </cell>
          <cell r="CD234" t="str">
            <v/>
          </cell>
          <cell r="CE234" t="str">
            <v/>
          </cell>
          <cell r="CF234" t="str">
            <v/>
          </cell>
          <cell r="CG234" t="b">
            <v>0</v>
          </cell>
          <cell r="CH234" t="str">
            <v/>
          </cell>
          <cell r="CJ234" t="b">
            <v>0</v>
          </cell>
          <cell r="CK234" t="b">
            <v>0</v>
          </cell>
          <cell r="CL234" t="b">
            <v>0</v>
          </cell>
          <cell r="CM234" t="str">
            <v/>
          </cell>
          <cell r="CO234" t="str">
            <v/>
          </cell>
          <cell r="CP234" t="str">
            <v/>
          </cell>
          <cell r="CQ234" t="b">
            <v>0</v>
          </cell>
          <cell r="CR234" t="b">
            <v>0</v>
          </cell>
          <cell r="CS234" t="str">
            <v/>
          </cell>
          <cell r="CT234" t="str">
            <v/>
          </cell>
          <cell r="CU234" t="str">
            <v/>
          </cell>
          <cell r="CV234" t="str">
            <v/>
          </cell>
          <cell r="CW234" t="str">
            <v/>
          </cell>
          <cell r="CX234" t="b">
            <v>0</v>
          </cell>
          <cell r="CY234" t="b">
            <v>0</v>
          </cell>
          <cell r="CZ234" t="b">
            <v>0</v>
          </cell>
          <cell r="DA234" t="b">
            <v>0</v>
          </cell>
          <cell r="DB234" t="str">
            <v/>
          </cell>
          <cell r="DC234" t="str">
            <v/>
          </cell>
          <cell r="DD234" t="str">
            <v/>
          </cell>
          <cell r="DE234" t="b">
            <v>0</v>
          </cell>
          <cell r="DF234" t="b">
            <v>0</v>
          </cell>
        </row>
        <row r="235">
          <cell r="A235" t="str">
            <v>COR2883</v>
          </cell>
          <cell r="B235" t="str">
            <v>BPMS - Internal Project</v>
          </cell>
          <cell r="C235" t="str">
            <v>Z2 - Change cancelled</v>
          </cell>
          <cell r="D235">
            <v>41950</v>
          </cell>
          <cell r="E235" t="str">
            <v>CO RCVD 03/01/2013
EQ-CLSD 07/11/2014</v>
          </cell>
          <cell r="F235" t="str">
            <v xml:space="preserve">Assessment upon the suitability of the BPMS platform for a number of differing business requirements within Xoserve. </v>
          </cell>
          <cell r="G235" t="b">
            <v>0</v>
          </cell>
          <cell r="H235" t="str">
            <v>COR2789</v>
          </cell>
          <cell r="I235">
            <v>41277</v>
          </cell>
          <cell r="L235" t="b">
            <v>0</v>
          </cell>
          <cell r="M235" t="str">
            <v/>
          </cell>
          <cell r="N235" t="str">
            <v/>
          </cell>
          <cell r="O235" t="str">
            <v/>
          </cell>
          <cell r="P235" t="str">
            <v>Steve Concannon</v>
          </cell>
          <cell r="Q235" t="str">
            <v>Project Brief approved at Workload meeting on 17/07/13</v>
          </cell>
          <cell r="R235" t="str">
            <v>Steve Adcock</v>
          </cell>
          <cell r="S235" t="str">
            <v>Andy Simpson</v>
          </cell>
          <cell r="T235" t="str">
            <v>CO</v>
          </cell>
          <cell r="U235" t="str">
            <v>CLOSED</v>
          </cell>
          <cell r="V235" t="b">
            <v>0</v>
          </cell>
          <cell r="W235">
            <v>41950</v>
          </cell>
          <cell r="X235" t="str">
            <v>Tom Lineham</v>
          </cell>
          <cell r="AD235" t="str">
            <v/>
          </cell>
          <cell r="AF235" t="str">
            <v>CLSD</v>
          </cell>
          <cell r="AG235">
            <v>41950</v>
          </cell>
          <cell r="AN235" t="str">
            <v/>
          </cell>
          <cell r="AR235" t="str">
            <v/>
          </cell>
          <cell r="AS235" t="str">
            <v/>
          </cell>
          <cell r="AZ235" t="str">
            <v/>
          </cell>
          <cell r="BB235" t="str">
            <v/>
          </cell>
          <cell r="BC235" t="str">
            <v/>
          </cell>
          <cell r="BE235" t="b">
            <v>0</v>
          </cell>
          <cell r="BF235">
            <v>6</v>
          </cell>
          <cell r="BM235" t="str">
            <v/>
          </cell>
          <cell r="BO235" t="str">
            <v xml:space="preserve">04/08/15 DC This project was closed at Co and has moved to 2789 as per discussion with VK.
16/07/15: CM chased the AS when we should be expecting the CCN documents - CCN is drafted and with JR for review. As Vicky Palmer is the Project Executive and she </v>
          </cell>
          <cell r="BQ235" t="str">
            <v/>
          </cell>
          <cell r="BS235" t="str">
            <v/>
          </cell>
          <cell r="BU235" t="str">
            <v/>
          </cell>
          <cell r="BW235" t="str">
            <v/>
          </cell>
          <cell r="BX235" t="str">
            <v/>
          </cell>
          <cell r="BY235" t="str">
            <v/>
          </cell>
          <cell r="BZ235" t="str">
            <v/>
          </cell>
          <cell r="CA235" t="str">
            <v/>
          </cell>
          <cell r="CB235" t="str">
            <v/>
          </cell>
          <cell r="CC235" t="str">
            <v/>
          </cell>
          <cell r="CD235" t="str">
            <v/>
          </cell>
          <cell r="CE235" t="str">
            <v/>
          </cell>
          <cell r="CF235" t="str">
            <v/>
          </cell>
          <cell r="CG235" t="b">
            <v>0</v>
          </cell>
          <cell r="CH235" t="str">
            <v/>
          </cell>
          <cell r="CJ235" t="b">
            <v>0</v>
          </cell>
          <cell r="CK235" t="b">
            <v>0</v>
          </cell>
          <cell r="CL235" t="b">
            <v>0</v>
          </cell>
          <cell r="CM235" t="str">
            <v/>
          </cell>
          <cell r="CO235" t="str">
            <v/>
          </cell>
          <cell r="CP235" t="str">
            <v/>
          </cell>
          <cell r="CQ235" t="b">
            <v>0</v>
          </cell>
          <cell r="CR235" t="b">
            <v>0</v>
          </cell>
          <cell r="CS235" t="str">
            <v/>
          </cell>
          <cell r="CT235" t="str">
            <v/>
          </cell>
          <cell r="CU235" t="str">
            <v/>
          </cell>
          <cell r="CV235" t="str">
            <v/>
          </cell>
          <cell r="CW235" t="str">
            <v/>
          </cell>
          <cell r="CX235" t="b">
            <v>0</v>
          </cell>
          <cell r="CY235" t="b">
            <v>0</v>
          </cell>
          <cell r="CZ235" t="b">
            <v>0</v>
          </cell>
          <cell r="DA235" t="b">
            <v>0</v>
          </cell>
          <cell r="DB235" t="str">
            <v/>
          </cell>
          <cell r="DC235" t="str">
            <v/>
          </cell>
          <cell r="DD235" t="str">
            <v/>
          </cell>
          <cell r="DE235" t="b">
            <v>0</v>
          </cell>
          <cell r="DF235" t="b">
            <v>0</v>
          </cell>
        </row>
        <row r="236">
          <cell r="A236" t="str">
            <v>COR2884</v>
          </cell>
          <cell r="B236" t="str">
            <v>Desktop Transformation Project</v>
          </cell>
          <cell r="C236" t="str">
            <v>Z2 - Change cancelled</v>
          </cell>
          <cell r="D236">
            <v>42683</v>
          </cell>
          <cell r="E236" t="str">
            <v>CO RCVD 09/01/2013
EQ PNDG 19/02/2013
PD-PROD 01/09/2014
PD-POPD 06/10/2016
PD-CLSD 09/11/2016</v>
          </cell>
          <cell r="F236" t="str">
            <v/>
          </cell>
          <cell r="G236" t="b">
            <v>0</v>
          </cell>
          <cell r="H236" t="str">
            <v>COR3907</v>
          </cell>
          <cell r="I236">
            <v>41283</v>
          </cell>
          <cell r="K236">
            <v>42460</v>
          </cell>
          <cell r="L236" t="b">
            <v>0</v>
          </cell>
          <cell r="M236" t="str">
            <v/>
          </cell>
          <cell r="N236" t="str">
            <v/>
          </cell>
          <cell r="O236" t="str">
            <v/>
          </cell>
          <cell r="P236" t="str">
            <v>Max Pemberton</v>
          </cell>
          <cell r="Q236" t="str">
            <v>Workload Meeting 09/01/13
 PIA - Pre Sanction Meeting 20/09/16</v>
          </cell>
          <cell r="R236" t="str">
            <v>Paul Crump</v>
          </cell>
          <cell r="S236" t="str">
            <v>Darran Dredge</v>
          </cell>
          <cell r="T236" t="str">
            <v>CR (internal)</v>
          </cell>
          <cell r="U236" t="str">
            <v>CLOSED</v>
          </cell>
          <cell r="V236" t="b">
            <v>0</v>
          </cell>
          <cell r="W236">
            <v>42683</v>
          </cell>
          <cell r="X236" t="str">
            <v/>
          </cell>
          <cell r="AD236" t="str">
            <v/>
          </cell>
          <cell r="AF236" t="str">
            <v/>
          </cell>
          <cell r="AN236" t="str">
            <v/>
          </cell>
          <cell r="AR236" t="str">
            <v/>
          </cell>
          <cell r="AS236" t="str">
            <v/>
          </cell>
          <cell r="AZ236" t="str">
            <v/>
          </cell>
          <cell r="BB236" t="str">
            <v/>
          </cell>
          <cell r="BC236" t="str">
            <v/>
          </cell>
          <cell r="BE236" t="b">
            <v>0</v>
          </cell>
          <cell r="BF236">
            <v>6</v>
          </cell>
          <cell r="BH236">
            <v>42459</v>
          </cell>
          <cell r="BI236">
            <v>42460</v>
          </cell>
          <cell r="BM236" t="str">
            <v/>
          </cell>
          <cell r="BO236" t="str">
            <v xml:space="preserve">09/11/16: Cm This has now been closed as PIA and ECF have been received. CM will advise all of the team. And PJT team that it has been closed and will now cntinue to deliver under COR3907
20/09/16 DC ER brought a PIA to Pre-Sanction today, as the project </v>
          </cell>
          <cell r="BQ236" t="str">
            <v/>
          </cell>
          <cell r="BS236" t="str">
            <v/>
          </cell>
          <cell r="BU236" t="str">
            <v/>
          </cell>
          <cell r="BW236" t="str">
            <v/>
          </cell>
          <cell r="BX236" t="str">
            <v>Medium</v>
          </cell>
          <cell r="BY236" t="str">
            <v/>
          </cell>
          <cell r="BZ236" t="str">
            <v/>
          </cell>
          <cell r="CA236" t="str">
            <v/>
          </cell>
          <cell r="CB236" t="str">
            <v/>
          </cell>
          <cell r="CC236" t="str">
            <v/>
          </cell>
          <cell r="CD236" t="str">
            <v/>
          </cell>
          <cell r="CE236" t="str">
            <v/>
          </cell>
          <cell r="CF236" t="str">
            <v/>
          </cell>
          <cell r="CG236" t="b">
            <v>0</v>
          </cell>
          <cell r="CH236" t="str">
            <v/>
          </cell>
          <cell r="CJ236" t="b">
            <v>0</v>
          </cell>
          <cell r="CK236" t="b">
            <v>0</v>
          </cell>
          <cell r="CL236" t="b">
            <v>0</v>
          </cell>
          <cell r="CM236" t="str">
            <v/>
          </cell>
          <cell r="CO236" t="str">
            <v/>
          </cell>
          <cell r="CP236" t="str">
            <v/>
          </cell>
          <cell r="CQ236" t="b">
            <v>0</v>
          </cell>
          <cell r="CR236" t="b">
            <v>0</v>
          </cell>
          <cell r="CS236" t="str">
            <v/>
          </cell>
          <cell r="CT236" t="str">
            <v/>
          </cell>
          <cell r="CU236" t="str">
            <v/>
          </cell>
          <cell r="CV236" t="str">
            <v/>
          </cell>
          <cell r="CW236" t="str">
            <v/>
          </cell>
          <cell r="CX236" t="b">
            <v>0</v>
          </cell>
          <cell r="CY236" t="b">
            <v>0</v>
          </cell>
          <cell r="CZ236" t="b">
            <v>0</v>
          </cell>
          <cell r="DA236" t="b">
            <v>0</v>
          </cell>
          <cell r="DB236" t="str">
            <v/>
          </cell>
          <cell r="DC236" t="str">
            <v/>
          </cell>
          <cell r="DD236" t="str">
            <v/>
          </cell>
          <cell r="DE236" t="b">
            <v>0</v>
          </cell>
          <cell r="DF236" t="b">
            <v>0</v>
          </cell>
        </row>
        <row r="237">
          <cell r="A237" t="str">
            <v>COR2885</v>
          </cell>
          <cell r="B237" t="str">
            <v>IP TTD Server Procurement</v>
          </cell>
          <cell r="C237" t="str">
            <v>Z2 - Change cancelled</v>
          </cell>
          <cell r="D237">
            <v>41281</v>
          </cell>
          <cell r="E237" t="str">
            <v>CO RCVD 07/01/2013</v>
          </cell>
          <cell r="F237" t="str">
            <v/>
          </cell>
          <cell r="G237" t="b">
            <v>0</v>
          </cell>
          <cell r="H237" t="str">
            <v/>
          </cell>
          <cell r="I237">
            <v>41281</v>
          </cell>
          <cell r="J237">
            <v>41295</v>
          </cell>
          <cell r="L237" t="b">
            <v>0</v>
          </cell>
          <cell r="M237" t="str">
            <v/>
          </cell>
          <cell r="N237" t="str">
            <v/>
          </cell>
          <cell r="O237" t="str">
            <v/>
          </cell>
          <cell r="P237" t="str">
            <v>Denis Regan</v>
          </cell>
          <cell r="Q237" t="str">
            <v>Workload Meeting 20/02/13</v>
          </cell>
          <cell r="R237" t="str">
            <v/>
          </cell>
          <cell r="S237" t="str">
            <v/>
          </cell>
          <cell r="T237" t="str">
            <v>CR (internal)</v>
          </cell>
          <cell r="U237" t="str">
            <v>CLOSED</v>
          </cell>
          <cell r="V237" t="b">
            <v>0</v>
          </cell>
          <cell r="X237" t="str">
            <v/>
          </cell>
          <cell r="AD237" t="str">
            <v/>
          </cell>
          <cell r="AF237" t="str">
            <v/>
          </cell>
          <cell r="AN237" t="str">
            <v/>
          </cell>
          <cell r="AR237" t="str">
            <v/>
          </cell>
          <cell r="AS237" t="str">
            <v/>
          </cell>
          <cell r="AZ237" t="str">
            <v/>
          </cell>
          <cell r="BB237" t="str">
            <v/>
          </cell>
          <cell r="BC237" t="str">
            <v/>
          </cell>
          <cell r="BE237" t="b">
            <v>0</v>
          </cell>
          <cell r="BF237">
            <v>7</v>
          </cell>
          <cell r="BM237" t="str">
            <v/>
          </cell>
          <cell r="BO237" t="str">
            <v xml:space="preserve">02/07/15: CM- Denis Regan has sent an up "Given this was 2 ½ years ago I’m struggling to recall specifically
what was done, however I believe that additional TTD capability was provided.  I would suggest that this is closed."
13/04/2015 AT - Set CO-CLSD
</v>
          </cell>
          <cell r="BQ237" t="str">
            <v/>
          </cell>
          <cell r="BS237" t="str">
            <v/>
          </cell>
          <cell r="BU237" t="str">
            <v/>
          </cell>
          <cell r="BW237" t="str">
            <v/>
          </cell>
          <cell r="BX237" t="str">
            <v/>
          </cell>
          <cell r="BY237" t="str">
            <v/>
          </cell>
          <cell r="BZ237" t="str">
            <v/>
          </cell>
          <cell r="CA237" t="str">
            <v/>
          </cell>
          <cell r="CB237" t="str">
            <v/>
          </cell>
          <cell r="CC237" t="str">
            <v/>
          </cell>
          <cell r="CD237" t="str">
            <v/>
          </cell>
          <cell r="CE237" t="str">
            <v/>
          </cell>
          <cell r="CF237" t="str">
            <v/>
          </cell>
          <cell r="CG237" t="b">
            <v>0</v>
          </cell>
          <cell r="CH237" t="str">
            <v/>
          </cell>
          <cell r="CJ237" t="b">
            <v>0</v>
          </cell>
          <cell r="CK237" t="b">
            <v>0</v>
          </cell>
          <cell r="CL237" t="b">
            <v>0</v>
          </cell>
          <cell r="CM237" t="str">
            <v/>
          </cell>
          <cell r="CO237" t="str">
            <v/>
          </cell>
          <cell r="CP237" t="str">
            <v/>
          </cell>
          <cell r="CQ237" t="b">
            <v>0</v>
          </cell>
          <cell r="CR237" t="b">
            <v>0</v>
          </cell>
          <cell r="CS237" t="str">
            <v/>
          </cell>
          <cell r="CT237" t="str">
            <v/>
          </cell>
          <cell r="CU237" t="str">
            <v/>
          </cell>
          <cell r="CV237" t="str">
            <v/>
          </cell>
          <cell r="CW237" t="str">
            <v/>
          </cell>
          <cell r="CX237" t="b">
            <v>0</v>
          </cell>
          <cell r="CY237" t="b">
            <v>0</v>
          </cell>
          <cell r="CZ237" t="b">
            <v>0</v>
          </cell>
          <cell r="DA237" t="b">
            <v>0</v>
          </cell>
          <cell r="DB237" t="str">
            <v/>
          </cell>
          <cell r="DC237" t="str">
            <v/>
          </cell>
          <cell r="DD237" t="str">
            <v/>
          </cell>
          <cell r="DE237" t="b">
            <v>0</v>
          </cell>
          <cell r="DF237" t="b">
            <v>0</v>
          </cell>
        </row>
        <row r="238">
          <cell r="A238" t="str">
            <v>xrn2354</v>
          </cell>
          <cell r="B238" t="str">
            <v>DN Access to IP (Information Provisioning) Systems &amp; Reports</v>
          </cell>
          <cell r="C238" t="str">
            <v>Z2 - Change cancelled</v>
          </cell>
          <cell r="D238">
            <v>42223</v>
          </cell>
          <cell r="E238" t="str">
            <v>CO RCVD 27/07/2011
EQ PNDG 03/08/2011
EQ PROD 08/08/2011
CO-CLSD 07/08/2015</v>
          </cell>
          <cell r="F238" t="str">
            <v>Provide DNs with direct access to the IP system to run existing reports and also create new reports</v>
          </cell>
          <cell r="G238" t="b">
            <v>0</v>
          </cell>
          <cell r="H238" t="str">
            <v/>
          </cell>
          <cell r="I238">
            <v>40751</v>
          </cell>
          <cell r="J238">
            <v>40765</v>
          </cell>
          <cell r="L238" t="b">
            <v>0</v>
          </cell>
          <cell r="M238" t="str">
            <v>ADN</v>
          </cell>
          <cell r="N238" t="str">
            <v/>
          </cell>
          <cell r="O238" t="str">
            <v>Joel Martin</v>
          </cell>
          <cell r="P238" t="str">
            <v>Joel Martin</v>
          </cell>
          <cell r="Q238" t="str">
            <v>not yet approved</v>
          </cell>
          <cell r="R238" t="str">
            <v/>
          </cell>
          <cell r="S238" t="str">
            <v>Lorraine Cave</v>
          </cell>
          <cell r="T238" t="str">
            <v>CO</v>
          </cell>
          <cell r="U238" t="str">
            <v>CLOSED</v>
          </cell>
          <cell r="V238" t="b">
            <v>1</v>
          </cell>
          <cell r="X238" t="str">
            <v/>
          </cell>
          <cell r="Y238">
            <v>40763</v>
          </cell>
          <cell r="Z238">
            <v>41227</v>
          </cell>
          <cell r="AA238">
            <v>41227</v>
          </cell>
          <cell r="AD238" t="str">
            <v/>
          </cell>
          <cell r="AF238" t="str">
            <v>PROD</v>
          </cell>
          <cell r="AG238">
            <v>40763</v>
          </cell>
          <cell r="AN238" t="str">
            <v/>
          </cell>
          <cell r="AR238" t="str">
            <v/>
          </cell>
          <cell r="AS238" t="str">
            <v/>
          </cell>
          <cell r="AZ238" t="str">
            <v/>
          </cell>
          <cell r="BB238" t="str">
            <v/>
          </cell>
          <cell r="BC238" t="str">
            <v/>
          </cell>
          <cell r="BE238" t="b">
            <v>0</v>
          </cell>
          <cell r="BF238">
            <v>3</v>
          </cell>
          <cell r="BM238" t="str">
            <v/>
          </cell>
          <cell r="BO238" t="str">
            <v xml:space="preserve">07/08/15 - CM Received closure email confirmation from Colin Thomson.
21/07/15 CM LC does not have any notes on this - LC Suggested actions
1.	 PMO to check what document you hold, can you dig out the EQR and see who it was sent from.
Then….
2.	Depending </v>
          </cell>
          <cell r="BQ238" t="str">
            <v/>
          </cell>
          <cell r="BS238" t="str">
            <v/>
          </cell>
          <cell r="BU238" t="str">
            <v/>
          </cell>
          <cell r="BW238" t="str">
            <v/>
          </cell>
          <cell r="BX238" t="str">
            <v/>
          </cell>
          <cell r="BY238" t="str">
            <v/>
          </cell>
          <cell r="BZ238" t="str">
            <v/>
          </cell>
          <cell r="CA238" t="str">
            <v/>
          </cell>
          <cell r="CB238" t="str">
            <v/>
          </cell>
          <cell r="CC238" t="str">
            <v/>
          </cell>
          <cell r="CD238" t="str">
            <v/>
          </cell>
          <cell r="CE238" t="str">
            <v/>
          </cell>
          <cell r="CF238" t="str">
            <v/>
          </cell>
          <cell r="CG238" t="b">
            <v>0</v>
          </cell>
          <cell r="CH238" t="str">
            <v/>
          </cell>
          <cell r="CJ238" t="b">
            <v>0</v>
          </cell>
          <cell r="CK238" t="b">
            <v>0</v>
          </cell>
          <cell r="CL238" t="b">
            <v>0</v>
          </cell>
          <cell r="CM238" t="str">
            <v/>
          </cell>
          <cell r="CO238" t="str">
            <v/>
          </cell>
          <cell r="CP238" t="str">
            <v/>
          </cell>
          <cell r="CQ238" t="b">
            <v>0</v>
          </cell>
          <cell r="CR238" t="b">
            <v>0</v>
          </cell>
          <cell r="CS238" t="str">
            <v/>
          </cell>
          <cell r="CT238" t="str">
            <v/>
          </cell>
          <cell r="CU238" t="str">
            <v/>
          </cell>
          <cell r="CV238" t="str">
            <v/>
          </cell>
          <cell r="CW238" t="str">
            <v/>
          </cell>
          <cell r="CX238" t="b">
            <v>0</v>
          </cell>
          <cell r="CY238" t="b">
            <v>0</v>
          </cell>
          <cell r="CZ238" t="b">
            <v>0</v>
          </cell>
          <cell r="DA238" t="b">
            <v>0</v>
          </cell>
          <cell r="DB238" t="str">
            <v/>
          </cell>
          <cell r="DC238" t="str">
            <v/>
          </cell>
          <cell r="DD238" t="str">
            <v/>
          </cell>
          <cell r="DE238" t="b">
            <v>0</v>
          </cell>
          <cell r="DF238" t="b">
            <v>0</v>
          </cell>
        </row>
        <row r="239">
          <cell r="A239" t="str">
            <v>4594</v>
          </cell>
          <cell r="B239" t="str">
            <v>Customer Inclusion for BIRST Exceptions</v>
          </cell>
          <cell r="C239" t="str">
            <v>D1 - Change in delivery</v>
          </cell>
          <cell r="D239">
            <v>43223</v>
          </cell>
          <cell r="E239" t="str">
            <v>1. Awaiting ICAF Assignment
2.1. Start-Up Approach In Progress
D1 - Change in delivery</v>
          </cell>
          <cell r="F239" t="str">
            <v>At present Exceptions are reported utilizing BIRST containing the following information: case id, category, user, creation / due dates and last modified data. There is a business requirement to include stakeholder information against exceptions so that Xo</v>
          </cell>
          <cell r="G239" t="b">
            <v>0</v>
          </cell>
          <cell r="H239" t="str">
            <v/>
          </cell>
          <cell r="I239">
            <v>43123</v>
          </cell>
          <cell r="K239">
            <v>43182</v>
          </cell>
          <cell r="L239" t="b">
            <v>0</v>
          </cell>
          <cell r="M239" t="str">
            <v/>
          </cell>
          <cell r="N239" t="str">
            <v/>
          </cell>
          <cell r="O239" t="str">
            <v/>
          </cell>
          <cell r="P239" t="str">
            <v>Jo Duncan/Thomas Elce</v>
          </cell>
          <cell r="Q239" t="str">
            <v/>
          </cell>
          <cell r="R239" t="str">
            <v>Sandra Simpson</v>
          </cell>
          <cell r="S239" t="str">
            <v>Jo Duncan</v>
          </cell>
          <cell r="T239" t="str">
            <v>CR (Internal)</v>
          </cell>
          <cell r="U239" t="str">
            <v>LIVE</v>
          </cell>
          <cell r="V239" t="b">
            <v>0</v>
          </cell>
          <cell r="X239" t="str">
            <v/>
          </cell>
          <cell r="AD239" t="str">
            <v/>
          </cell>
          <cell r="AF239" t="str">
            <v/>
          </cell>
          <cell r="AN239" t="str">
            <v/>
          </cell>
          <cell r="AR239" t="str">
            <v/>
          </cell>
          <cell r="AS239" t="str">
            <v/>
          </cell>
          <cell r="AZ239" t="str">
            <v/>
          </cell>
          <cell r="BB239" t="str">
            <v/>
          </cell>
          <cell r="BC239" t="str">
            <v/>
          </cell>
          <cell r="BE239" t="b">
            <v>0</v>
          </cell>
          <cell r="BH239">
            <v>43464</v>
          </cell>
          <cell r="BM239" t="str">
            <v/>
          </cell>
          <cell r="BO239" t="str">
            <v xml:space="preserve">20/07/2018 HS - this change is linked to 4619, which has been moved out to November implementation. Imp date changed to 30th December.
13/07/2018 RJ - Delivery date is expected to change
06/07/2018 RJ - Is linked to 4619; can't progress until this change </v>
          </cell>
          <cell r="BQ239" t="str">
            <v/>
          </cell>
          <cell r="BS239" t="str">
            <v/>
          </cell>
          <cell r="BU239" t="str">
            <v/>
          </cell>
          <cell r="BW239" t="str">
            <v/>
          </cell>
          <cell r="BX239" t="str">
            <v/>
          </cell>
          <cell r="BY239" t="str">
            <v/>
          </cell>
          <cell r="BZ239" t="str">
            <v/>
          </cell>
          <cell r="CA239" t="str">
            <v>Data Office</v>
          </cell>
          <cell r="CB239" t="str">
            <v/>
          </cell>
          <cell r="CC239" t="str">
            <v>Xoserve Resource</v>
          </cell>
          <cell r="CD239" t="str">
            <v>Birst</v>
          </cell>
          <cell r="CE239" t="str">
            <v>Other</v>
          </cell>
          <cell r="CF239" t="str">
            <v>0-30 days</v>
          </cell>
          <cell r="CG239" t="b">
            <v>1</v>
          </cell>
          <cell r="CH239" t="str">
            <v>Xoserve</v>
          </cell>
          <cell r="CI239">
            <v>43189</v>
          </cell>
          <cell r="CJ239" t="b">
            <v>0</v>
          </cell>
          <cell r="CK239" t="b">
            <v>0</v>
          </cell>
          <cell r="CL239" t="b">
            <v>0</v>
          </cell>
          <cell r="CM239" t="str">
            <v/>
          </cell>
          <cell r="CN239">
            <v>0</v>
          </cell>
          <cell r="CO239" t="str">
            <v/>
          </cell>
          <cell r="CP239" t="str">
            <v>Medium</v>
          </cell>
          <cell r="CQ239" t="b">
            <v>0</v>
          </cell>
          <cell r="CR239" t="b">
            <v>0</v>
          </cell>
          <cell r="CS239" t="str">
            <v/>
          </cell>
          <cell r="CT239" t="str">
            <v>Monthly</v>
          </cell>
          <cell r="CU239" t="str">
            <v>One</v>
          </cell>
          <cell r="CV239" t="str">
            <v>Xoserve Internal CR (business improvement initiative)</v>
          </cell>
          <cell r="CW239" t="str">
            <v>Xoserve Only</v>
          </cell>
          <cell r="CX239" t="b">
            <v>0</v>
          </cell>
          <cell r="CY239" t="b">
            <v>0</v>
          </cell>
          <cell r="CZ239" t="b">
            <v>0</v>
          </cell>
          <cell r="DA239" t="b">
            <v>0</v>
          </cell>
          <cell r="DB239" t="str">
            <v>Service Area 23: Internal</v>
          </cell>
          <cell r="DC239" t="str">
            <v>None (Xoserve internal initiative)</v>
          </cell>
          <cell r="DD239" t="str">
            <v>Medium</v>
          </cell>
          <cell r="DE239" t="b">
            <v>0</v>
          </cell>
          <cell r="DF239" t="b">
            <v>0</v>
          </cell>
        </row>
        <row r="240">
          <cell r="A240" t="str">
            <v>4595</v>
          </cell>
          <cell r="B240" t="str">
            <v>SAP T-Code Access – Modification to ISU &amp; BW Permissions for Data Office Aligned Resources</v>
          </cell>
          <cell r="C240" t="str">
            <v>B2 - Awaiting ME/Data Office/MR HLE quote</v>
          </cell>
          <cell r="D240">
            <v>43123</v>
          </cell>
          <cell r="E240" t="str">
            <v>1. Awaiting ICAF Assignment
2.2. Awaiting ME/BICC HLE Quote</v>
          </cell>
          <cell r="F240" t="str">
            <v>This CR follows the previous UKLink CR364 that was never resolved. This CR has been generated following discussions with Access Controls (Tauseef Ahmed, SAP Basis / ECMS (Shyam / Hemanth) and IS Ops (Rob Smith) and deemed to be the most appropriate way fo</v>
          </cell>
          <cell r="G240" t="b">
            <v>0</v>
          </cell>
          <cell r="H240" t="str">
            <v/>
          </cell>
          <cell r="I240">
            <v>43123</v>
          </cell>
          <cell r="K240">
            <v>43159</v>
          </cell>
          <cell r="L240" t="b">
            <v>0</v>
          </cell>
          <cell r="M240" t="str">
            <v/>
          </cell>
          <cell r="N240" t="str">
            <v/>
          </cell>
          <cell r="O240" t="str">
            <v/>
          </cell>
          <cell r="P240" t="str">
            <v>Steve Concannon</v>
          </cell>
          <cell r="Q240" t="str">
            <v/>
          </cell>
          <cell r="R240" t="str">
            <v>Steve Concannon</v>
          </cell>
          <cell r="S240" t="str">
            <v>Donna Johnson</v>
          </cell>
          <cell r="T240" t="str">
            <v>CR (Internal)</v>
          </cell>
          <cell r="U240" t="str">
            <v>LIVE</v>
          </cell>
          <cell r="V240" t="b">
            <v>0</v>
          </cell>
          <cell r="X240" t="str">
            <v/>
          </cell>
          <cell r="AD240" t="str">
            <v/>
          </cell>
          <cell r="AF240" t="str">
            <v/>
          </cell>
          <cell r="AN240" t="str">
            <v/>
          </cell>
          <cell r="AR240" t="str">
            <v/>
          </cell>
          <cell r="AS240" t="str">
            <v/>
          </cell>
          <cell r="AZ240" t="str">
            <v/>
          </cell>
          <cell r="BB240" t="str">
            <v/>
          </cell>
          <cell r="BC240" t="str">
            <v/>
          </cell>
          <cell r="BE240" t="b">
            <v>0</v>
          </cell>
          <cell r="BM240" t="str">
            <v/>
          </cell>
          <cell r="BO240" t="str">
            <v>20/07/2018 HS - Pooja to attend internal meeting today and next week to discuss this change. Once requirements complete, a HLE will be issued.
19/07/2018 DC Pooja has confirmed that they are having a workshop next week to discuss the Tcodes, this should t</v>
          </cell>
          <cell r="BQ240" t="str">
            <v/>
          </cell>
          <cell r="BS240" t="str">
            <v/>
          </cell>
          <cell r="BU240" t="str">
            <v/>
          </cell>
          <cell r="BW240" t="str">
            <v/>
          </cell>
          <cell r="BX240" t="str">
            <v/>
          </cell>
          <cell r="BY240" t="str">
            <v>50</v>
          </cell>
          <cell r="BZ240" t="str">
            <v/>
          </cell>
          <cell r="CA240" t="str">
            <v>R &amp; N</v>
          </cell>
          <cell r="CB240" t="str">
            <v>XO3646</v>
          </cell>
          <cell r="CC240" t="str">
            <v>Minor Enhancements Team</v>
          </cell>
          <cell r="CD240" t="str">
            <v>AMT</v>
          </cell>
          <cell r="CE240" t="str">
            <v>Other</v>
          </cell>
          <cell r="CF240" t="str">
            <v>30-60 days</v>
          </cell>
          <cell r="CG240" t="b">
            <v>0</v>
          </cell>
          <cell r="CH240" t="str">
            <v/>
          </cell>
          <cell r="CJ240" t="b">
            <v>0</v>
          </cell>
          <cell r="CK240" t="b">
            <v>0</v>
          </cell>
          <cell r="CL240" t="b">
            <v>0</v>
          </cell>
          <cell r="CM240" t="str">
            <v/>
          </cell>
          <cell r="CN240">
            <v>0</v>
          </cell>
          <cell r="CO240" t="str">
            <v/>
          </cell>
          <cell r="CP240" t="str">
            <v/>
          </cell>
          <cell r="CQ240" t="b">
            <v>0</v>
          </cell>
          <cell r="CR240" t="b">
            <v>0</v>
          </cell>
          <cell r="CS240" t="str">
            <v/>
          </cell>
          <cell r="CT240" t="str">
            <v/>
          </cell>
          <cell r="CU240" t="str">
            <v/>
          </cell>
          <cell r="CV240" t="str">
            <v>Xoserve Internal CR (business improvement initiative)</v>
          </cell>
          <cell r="CW240" t="str">
            <v>Xoserve Only</v>
          </cell>
          <cell r="CX240" t="b">
            <v>0</v>
          </cell>
          <cell r="CY240" t="b">
            <v>0</v>
          </cell>
          <cell r="CZ240" t="b">
            <v>0</v>
          </cell>
          <cell r="DA240" t="b">
            <v>0</v>
          </cell>
          <cell r="DB240" t="str">
            <v>Service Area 23: Internal</v>
          </cell>
          <cell r="DC240" t="str">
            <v>None (Xoserve internal initiative)</v>
          </cell>
          <cell r="DD240" t="str">
            <v>Medium</v>
          </cell>
          <cell r="DE240" t="b">
            <v>0</v>
          </cell>
          <cell r="DF240" t="b">
            <v>0</v>
          </cell>
        </row>
        <row r="241">
          <cell r="A241" t="str">
            <v>4144</v>
          </cell>
          <cell r="B241" t="str">
            <v>iConversion</v>
          </cell>
          <cell r="C241" t="str">
            <v>Z2 - Change cancelled</v>
          </cell>
          <cell r="D241">
            <v>43042</v>
          </cell>
          <cell r="E241" t="str">
            <v>CO-RCVD 23/11/16
EQ-PNDG 01/12/16
PD-HOLD 03/03/17
PD-SENT 03/10/17
PD-POPD 27/10/17
PD-CLSD 03/11/17</v>
          </cell>
          <cell r="F241" t="str">
            <v>Change priority :
The desired migration is essential because JCAPS becomes unsupported in January 2017 and also the data centres hosting the Globalscape and BFTS servers will be decommissioned in the near future. The new solution must go live by end March</v>
          </cell>
          <cell r="G241" t="b">
            <v>0</v>
          </cell>
          <cell r="H241" t="str">
            <v/>
          </cell>
          <cell r="I241">
            <v>42691</v>
          </cell>
          <cell r="J241">
            <v>42705</v>
          </cell>
          <cell r="L241" t="b">
            <v>0</v>
          </cell>
          <cell r="M241" t="str">
            <v>NNW</v>
          </cell>
          <cell r="N241" t="str">
            <v>NGT</v>
          </cell>
          <cell r="O241" t="str">
            <v>Beverley Viney</v>
          </cell>
          <cell r="P241" t="str">
            <v>Nicola Patmore</v>
          </cell>
          <cell r="Q241" t="str">
            <v>ICAF - 23/11/16</v>
          </cell>
          <cell r="R241" t="str">
            <v/>
          </cell>
          <cell r="S241" t="str">
            <v>Nicola Patmore</v>
          </cell>
          <cell r="T241" t="str">
            <v>CP</v>
          </cell>
          <cell r="U241" t="str">
            <v>CLOSED</v>
          </cell>
          <cell r="V241" t="b">
            <v>1</v>
          </cell>
          <cell r="X241" t="str">
            <v>Nicola Walton</v>
          </cell>
          <cell r="Y241">
            <v>42716</v>
          </cell>
          <cell r="AD241" t="str">
            <v/>
          </cell>
          <cell r="AF241" t="str">
            <v>PNDG</v>
          </cell>
          <cell r="AG241">
            <v>42716</v>
          </cell>
          <cell r="AN241" t="str">
            <v/>
          </cell>
          <cell r="AR241" t="str">
            <v/>
          </cell>
          <cell r="AS241" t="str">
            <v/>
          </cell>
          <cell r="AZ241" t="str">
            <v/>
          </cell>
          <cell r="BB241" t="str">
            <v/>
          </cell>
          <cell r="BC241" t="str">
            <v/>
          </cell>
          <cell r="BE241" t="b">
            <v>0</v>
          </cell>
          <cell r="BF241">
            <v>5</v>
          </cell>
          <cell r="BK241">
            <v>43011</v>
          </cell>
          <cell r="BM241" t="str">
            <v>CLSD</v>
          </cell>
          <cell r="BN241">
            <v>43035</v>
          </cell>
          <cell r="BO241" t="str">
            <v>29/11/2017 AC Project can be closed since the work would be covered under the Xoserve separation programme instead. 
03/11/2017 DC email from IB confirming there is no outstanding document for this project.
27/10/2017 DC Checked minutes of ChMC meeting an</v>
          </cell>
          <cell r="BQ241" t="str">
            <v/>
          </cell>
          <cell r="BS241" t="str">
            <v/>
          </cell>
          <cell r="BU241" t="str">
            <v/>
          </cell>
          <cell r="BW241" t="str">
            <v/>
          </cell>
          <cell r="BX241" t="str">
            <v>Medium</v>
          </cell>
          <cell r="BY241" t="str">
            <v/>
          </cell>
          <cell r="BZ241" t="str">
            <v/>
          </cell>
          <cell r="CA241" t="str">
            <v>T &amp; SS</v>
          </cell>
          <cell r="CB241" t="str">
            <v/>
          </cell>
          <cell r="CC241" t="str">
            <v/>
          </cell>
          <cell r="CD241" t="str">
            <v/>
          </cell>
          <cell r="CE241" t="str">
            <v/>
          </cell>
          <cell r="CF241" t="str">
            <v/>
          </cell>
          <cell r="CG241" t="b">
            <v>0</v>
          </cell>
          <cell r="CH241" t="str">
            <v/>
          </cell>
          <cell r="CJ241" t="b">
            <v>0</v>
          </cell>
          <cell r="CK241" t="b">
            <v>0</v>
          </cell>
          <cell r="CL241" t="b">
            <v>0</v>
          </cell>
          <cell r="CM241" t="str">
            <v/>
          </cell>
          <cell r="CO241" t="str">
            <v/>
          </cell>
          <cell r="CP241" t="str">
            <v/>
          </cell>
          <cell r="CQ241" t="b">
            <v>0</v>
          </cell>
          <cell r="CR241" t="b">
            <v>0</v>
          </cell>
          <cell r="CS241" t="str">
            <v/>
          </cell>
          <cell r="CT241" t="str">
            <v/>
          </cell>
          <cell r="CU241" t="str">
            <v/>
          </cell>
          <cell r="CV241" t="str">
            <v/>
          </cell>
          <cell r="CW241" t="str">
            <v/>
          </cell>
          <cell r="CX241" t="b">
            <v>0</v>
          </cell>
          <cell r="CY241" t="b">
            <v>0</v>
          </cell>
          <cell r="CZ241" t="b">
            <v>0</v>
          </cell>
          <cell r="DA241" t="b">
            <v>0</v>
          </cell>
          <cell r="DB241" t="str">
            <v/>
          </cell>
          <cell r="DC241" t="str">
            <v/>
          </cell>
          <cell r="DD241" t="str">
            <v/>
          </cell>
          <cell r="DE241" t="b">
            <v>0</v>
          </cell>
          <cell r="DF241" t="b">
            <v>0</v>
          </cell>
        </row>
        <row r="242">
          <cell r="A242" t="str">
            <v>4152</v>
          </cell>
          <cell r="B242" t="str">
            <v>SGN IX Configuration Requirements</v>
          </cell>
          <cell r="C242" t="str">
            <v>Z1 - Change completed</v>
          </cell>
          <cell r="D242">
            <v>42741</v>
          </cell>
          <cell r="E242" t="str">
            <v>CO-RCVD - 30/11/16
BE-PNDG - 07/12/16
BE-PROD 13/12/16
BE-SENT 22/12/16
CA-RCVD 23/12/16
PD-PROD 23/12/16
PD-POPD 06/01/17
Moved from PD-POPD to 12. CCR/Internal Closedown Docs in Progress 08/11/2017.100. Change Completed</v>
          </cell>
          <cell r="F242" t="str">
            <v>Change priority : 
High priority 
Change driver / origin: 
UK Link implementation 
Change overview: 
Undertake IX Gateway configuration by Vodafone</v>
          </cell>
          <cell r="G242" t="b">
            <v>0</v>
          </cell>
          <cell r="H242" t="str">
            <v>COR3939</v>
          </cell>
          <cell r="I242">
            <v>42703</v>
          </cell>
          <cell r="K242">
            <v>36558</v>
          </cell>
          <cell r="L242" t="b">
            <v>0</v>
          </cell>
          <cell r="M242" t="str">
            <v>NNW</v>
          </cell>
          <cell r="N242" t="str">
            <v>SGN</v>
          </cell>
          <cell r="O242" t="str">
            <v>Hilary Chapman</v>
          </cell>
          <cell r="P242" t="str">
            <v>Hilary Chapman</v>
          </cell>
          <cell r="Q242" t="str">
            <v>ICAF 30/11/16</v>
          </cell>
          <cell r="R242" t="str">
            <v/>
          </cell>
          <cell r="S242" t="str">
            <v>Lorraine Cave</v>
          </cell>
          <cell r="T242" t="str">
            <v>CP</v>
          </cell>
          <cell r="U242" t="str">
            <v>COMPLETE</v>
          </cell>
          <cell r="V242" t="b">
            <v>0</v>
          </cell>
          <cell r="W242">
            <v>43089</v>
          </cell>
          <cell r="X242" t="str">
            <v>Charlie Hayley</v>
          </cell>
          <cell r="AD242" t="str">
            <v/>
          </cell>
          <cell r="AF242" t="str">
            <v/>
          </cell>
          <cell r="AI242">
            <v>42717</v>
          </cell>
          <cell r="AJ242">
            <v>42717</v>
          </cell>
          <cell r="AK242">
            <v>43091</v>
          </cell>
          <cell r="AM242">
            <v>42726</v>
          </cell>
          <cell r="AN242" t="str">
            <v>Pre Sanction via email</v>
          </cell>
          <cell r="AO242">
            <v>42816</v>
          </cell>
          <cell r="AP242">
            <v>1542</v>
          </cell>
          <cell r="AR242" t="str">
            <v/>
          </cell>
          <cell r="AS242" t="str">
            <v>SENT</v>
          </cell>
          <cell r="AT242">
            <v>42726</v>
          </cell>
          <cell r="AU242">
            <v>42727</v>
          </cell>
          <cell r="AZ242" t="str">
            <v/>
          </cell>
          <cell r="BB242" t="str">
            <v/>
          </cell>
          <cell r="BC242" t="str">
            <v/>
          </cell>
          <cell r="BE242" t="b">
            <v>0</v>
          </cell>
          <cell r="BF242">
            <v>5</v>
          </cell>
          <cell r="BH242">
            <v>36558</v>
          </cell>
          <cell r="BM242" t="str">
            <v/>
          </cell>
          <cell r="BO242" t="str">
            <v>20/12/2017 DC Ian Bevan sent an email confirming that all documentation for this project is now completed.  I have closed the project and emailed the project team.
27/09/17 DC Email to MP re setting up a meeting to go through closing project down 
08/08/</v>
          </cell>
          <cell r="BQ242" t="str">
            <v/>
          </cell>
          <cell r="BS242" t="str">
            <v/>
          </cell>
          <cell r="BU242" t="str">
            <v/>
          </cell>
          <cell r="BW242" t="str">
            <v/>
          </cell>
          <cell r="BX242" t="str">
            <v>Low</v>
          </cell>
          <cell r="BY242" t="str">
            <v/>
          </cell>
          <cell r="BZ242" t="str">
            <v/>
          </cell>
          <cell r="CA242" t="str">
            <v>T &amp; SS</v>
          </cell>
          <cell r="CB242" t="str">
            <v/>
          </cell>
          <cell r="CC242" t="str">
            <v>Project Delivery</v>
          </cell>
          <cell r="CD242" t="str">
            <v>Other</v>
          </cell>
          <cell r="CE242" t="str">
            <v>Other</v>
          </cell>
          <cell r="CF242" t="str">
            <v>0-30days</v>
          </cell>
          <cell r="CG242" t="b">
            <v>0</v>
          </cell>
          <cell r="CH242" t="str">
            <v/>
          </cell>
          <cell r="CJ242" t="b">
            <v>0</v>
          </cell>
          <cell r="CK242" t="b">
            <v>0</v>
          </cell>
          <cell r="CL242" t="b">
            <v>0</v>
          </cell>
          <cell r="CM242" t="str">
            <v/>
          </cell>
          <cell r="CO242" t="str">
            <v/>
          </cell>
          <cell r="CP242" t="str">
            <v/>
          </cell>
          <cell r="CQ242" t="b">
            <v>0</v>
          </cell>
          <cell r="CR242" t="b">
            <v>0</v>
          </cell>
          <cell r="CS242" t="str">
            <v>No</v>
          </cell>
          <cell r="CT242" t="str">
            <v/>
          </cell>
          <cell r="CU242" t="str">
            <v/>
          </cell>
          <cell r="CV242" t="str">
            <v/>
          </cell>
          <cell r="CW242" t="str">
            <v/>
          </cell>
          <cell r="CX242" t="b">
            <v>0</v>
          </cell>
          <cell r="CY242" t="b">
            <v>0</v>
          </cell>
          <cell r="CZ242" t="b">
            <v>0</v>
          </cell>
          <cell r="DA242" t="b">
            <v>0</v>
          </cell>
          <cell r="DB242" t="str">
            <v/>
          </cell>
          <cell r="DC242" t="str">
            <v/>
          </cell>
          <cell r="DD242" t="str">
            <v/>
          </cell>
          <cell r="DE242" t="b">
            <v>0</v>
          </cell>
          <cell r="DF242" t="b">
            <v>0</v>
          </cell>
        </row>
        <row r="243">
          <cell r="A243" t="str">
            <v>COR4148</v>
          </cell>
          <cell r="B243" t="str">
            <v>EU Interfaces Simulator (EUSIM)</v>
          </cell>
          <cell r="C243" t="str">
            <v>Z1 - Change completed</v>
          </cell>
          <cell r="D243">
            <v>42902</v>
          </cell>
          <cell r="E243" t="str">
            <v>CO-RCVD 07/12/2016
PD-PROD 11/04/2017
PD-POPD 25/05/2017
PD-CLSD 16/06/2017</v>
          </cell>
          <cell r="F243" t="str">
            <v>The Gemini EU Phase 2 project introduced an interface between Gemini and PRISMA, subsequent projects have involved significant testing of this interface. Current planned projects also include changes to this interface and associated testing activities</v>
          </cell>
          <cell r="G243" t="b">
            <v>0</v>
          </cell>
          <cell r="H243" t="str">
            <v>COR4073</v>
          </cell>
          <cell r="I243">
            <v>42699</v>
          </cell>
          <cell r="L243" t="b">
            <v>0</v>
          </cell>
          <cell r="M243" t="str">
            <v/>
          </cell>
          <cell r="N243" t="str">
            <v/>
          </cell>
          <cell r="O243" t="str">
            <v/>
          </cell>
          <cell r="P243" t="str">
            <v>Julie Horbury</v>
          </cell>
          <cell r="Q243" t="str">
            <v>ICAF 30/11/16
BUS case - Pre-sanction 06/12/16
Start Up/PAT Tool approved via email 23/12/16</v>
          </cell>
          <cell r="R243" t="str">
            <v/>
          </cell>
          <cell r="S243" t="str">
            <v>Nicola Patmore</v>
          </cell>
          <cell r="T243" t="str">
            <v>CR (internal)</v>
          </cell>
          <cell r="U243" t="str">
            <v>COMPLETE</v>
          </cell>
          <cell r="V243" t="b">
            <v>0</v>
          </cell>
          <cell r="X243" t="str">
            <v>Julie Horbury</v>
          </cell>
          <cell r="AD243" t="str">
            <v/>
          </cell>
          <cell r="AF243" t="str">
            <v/>
          </cell>
          <cell r="AN243" t="str">
            <v/>
          </cell>
          <cell r="AR243" t="str">
            <v/>
          </cell>
          <cell r="AS243" t="str">
            <v/>
          </cell>
          <cell r="AZ243" t="str">
            <v/>
          </cell>
          <cell r="BB243" t="str">
            <v/>
          </cell>
          <cell r="BC243" t="str">
            <v/>
          </cell>
          <cell r="BE243" t="b">
            <v>0</v>
          </cell>
          <cell r="BF243">
            <v>6</v>
          </cell>
          <cell r="BI243">
            <v>42796</v>
          </cell>
          <cell r="BJ243">
            <v>42863</v>
          </cell>
          <cell r="BK243">
            <v>42864</v>
          </cell>
          <cell r="BM243" t="str">
            <v/>
          </cell>
          <cell r="BO243" t="str">
            <v>16/06/17 DC project completed and docs checked.
09/05/17 DC We have had closedown documentation from the project team.  This project can now be changed to PD POPD.
24/04/2017 DC email from ME to confirm new closedown date. 
11/04/17 DC Email update from M</v>
          </cell>
          <cell r="BQ243" t="str">
            <v/>
          </cell>
          <cell r="BS243" t="str">
            <v/>
          </cell>
          <cell r="BU243" t="str">
            <v/>
          </cell>
          <cell r="BW243" t="str">
            <v/>
          </cell>
          <cell r="BX243" t="str">
            <v>Low</v>
          </cell>
          <cell r="BY243" t="str">
            <v/>
          </cell>
          <cell r="BZ243" t="str">
            <v/>
          </cell>
          <cell r="CA243" t="str">
            <v/>
          </cell>
          <cell r="CB243" t="str">
            <v/>
          </cell>
          <cell r="CC243" t="str">
            <v/>
          </cell>
          <cell r="CD243" t="str">
            <v/>
          </cell>
          <cell r="CE243" t="str">
            <v/>
          </cell>
          <cell r="CF243" t="str">
            <v/>
          </cell>
          <cell r="CG243" t="b">
            <v>0</v>
          </cell>
          <cell r="CH243" t="str">
            <v/>
          </cell>
          <cell r="CJ243" t="b">
            <v>0</v>
          </cell>
          <cell r="CK243" t="b">
            <v>0</v>
          </cell>
          <cell r="CL243" t="b">
            <v>0</v>
          </cell>
          <cell r="CM243" t="str">
            <v/>
          </cell>
          <cell r="CO243" t="str">
            <v/>
          </cell>
          <cell r="CP243" t="str">
            <v/>
          </cell>
          <cell r="CQ243" t="b">
            <v>0</v>
          </cell>
          <cell r="CR243" t="b">
            <v>0</v>
          </cell>
          <cell r="CS243" t="str">
            <v/>
          </cell>
          <cell r="CT243" t="str">
            <v/>
          </cell>
          <cell r="CU243" t="str">
            <v/>
          </cell>
          <cell r="CV243" t="str">
            <v/>
          </cell>
          <cell r="CW243" t="str">
            <v/>
          </cell>
          <cell r="CX243" t="b">
            <v>0</v>
          </cell>
          <cell r="CY243" t="b">
            <v>0</v>
          </cell>
          <cell r="CZ243" t="b">
            <v>0</v>
          </cell>
          <cell r="DA243" t="b">
            <v>0</v>
          </cell>
          <cell r="DB243" t="str">
            <v/>
          </cell>
          <cell r="DC243" t="str">
            <v/>
          </cell>
          <cell r="DD243" t="str">
            <v/>
          </cell>
          <cell r="DE243" t="b">
            <v>0</v>
          </cell>
          <cell r="DF243" t="b">
            <v>0</v>
          </cell>
        </row>
        <row r="244">
          <cell r="A244" t="str">
            <v>COR2315</v>
          </cell>
          <cell r="B244" t="str">
            <v>MIS Invoice Reports into IP - Analysis Only</v>
          </cell>
          <cell r="C244" t="str">
            <v>Z1 - Change completed</v>
          </cell>
          <cell r="D244">
            <v>41674</v>
          </cell>
          <cell r="E244" t="str">
            <v>CO RCVD 23/05/2011,EQ PNDG 25/05/2011,EQ PROD 29/06/2012,EQ SENT 29/06/2012,BE PROD 26/06/2012,PD IMPD 24/06/2013,PD CLSD 04/02/2014</v>
          </cell>
          <cell r="F244" t="str">
            <v>A number of MIS reports have ongoing issues which have not / cannot be resolved despite extensive analysis. These reports have to be manually corrected resulting in additional work &amp; the risk of human error. This change seeks to address this.</v>
          </cell>
          <cell r="G244" t="b">
            <v>0</v>
          </cell>
          <cell r="H244" t="str">
            <v/>
          </cell>
          <cell r="I244">
            <v>40686</v>
          </cell>
          <cell r="J244">
            <v>40701</v>
          </cell>
          <cell r="L244" t="b">
            <v>0</v>
          </cell>
          <cell r="M244" t="str">
            <v/>
          </cell>
          <cell r="N244" t="str">
            <v/>
          </cell>
          <cell r="O244" t="str">
            <v/>
          </cell>
          <cell r="P244" t="str">
            <v>Lee Chambers</v>
          </cell>
          <cell r="Q244" t="str">
            <v>Workload Meeting 25/05/11</v>
          </cell>
          <cell r="R244" t="str">
            <v>Steve Adcock</v>
          </cell>
          <cell r="S244" t="str">
            <v>Andy Earnshaw</v>
          </cell>
          <cell r="T244" t="str">
            <v>CR (internal)</v>
          </cell>
          <cell r="U244" t="str">
            <v>COMPLETE</v>
          </cell>
          <cell r="V244" t="b">
            <v>0</v>
          </cell>
          <cell r="X244" t="str">
            <v>Andy Earnshaw</v>
          </cell>
          <cell r="Y244">
            <v>40697</v>
          </cell>
          <cell r="Z244">
            <v>41089</v>
          </cell>
          <cell r="AB244">
            <v>41086</v>
          </cell>
          <cell r="AD244" t="str">
            <v/>
          </cell>
          <cell r="AF244" t="str">
            <v>SENT</v>
          </cell>
          <cell r="AG244">
            <v>41089</v>
          </cell>
          <cell r="AH244">
            <v>41089</v>
          </cell>
          <cell r="AN244" t="str">
            <v/>
          </cell>
          <cell r="AR244" t="str">
            <v/>
          </cell>
          <cell r="AS244" t="str">
            <v>PROD</v>
          </cell>
          <cell r="AT244">
            <v>41086</v>
          </cell>
          <cell r="AZ244" t="str">
            <v/>
          </cell>
          <cell r="BB244" t="str">
            <v/>
          </cell>
          <cell r="BC244" t="str">
            <v/>
          </cell>
          <cell r="BE244" t="b">
            <v>0</v>
          </cell>
          <cell r="BF244">
            <v>6</v>
          </cell>
          <cell r="BI244">
            <v>41449</v>
          </cell>
          <cell r="BM244" t="str">
            <v>CLSD</v>
          </cell>
          <cell r="BN244">
            <v>41674</v>
          </cell>
          <cell r="BO244" t="str">
            <v>17/01/14 KB - Update provided by AE - Project Completed, remove from report (Andy advised that authorisation to close is required from PO). 
24/06/13 - KB - Note from AE confirming implementation &amp; now in PIS.  
27/02/2013 AT - Post Workload Meeting: No l</v>
          </cell>
          <cell r="BQ244" t="str">
            <v/>
          </cell>
          <cell r="BS244" t="str">
            <v/>
          </cell>
          <cell r="BU244" t="str">
            <v/>
          </cell>
          <cell r="BW244" t="str">
            <v/>
          </cell>
          <cell r="BX244" t="str">
            <v/>
          </cell>
          <cell r="BY244" t="str">
            <v/>
          </cell>
          <cell r="BZ244" t="str">
            <v/>
          </cell>
          <cell r="CA244" t="str">
            <v/>
          </cell>
          <cell r="CB244" t="str">
            <v/>
          </cell>
          <cell r="CC244" t="str">
            <v/>
          </cell>
          <cell r="CD244" t="str">
            <v/>
          </cell>
          <cell r="CE244" t="str">
            <v/>
          </cell>
          <cell r="CF244" t="str">
            <v/>
          </cell>
          <cell r="CG244" t="b">
            <v>0</v>
          </cell>
          <cell r="CH244" t="str">
            <v/>
          </cell>
          <cell r="CJ244" t="b">
            <v>0</v>
          </cell>
          <cell r="CK244" t="b">
            <v>0</v>
          </cell>
          <cell r="CL244" t="b">
            <v>0</v>
          </cell>
          <cell r="CM244" t="str">
            <v/>
          </cell>
          <cell r="CO244" t="str">
            <v/>
          </cell>
          <cell r="CP244" t="str">
            <v/>
          </cell>
          <cell r="CQ244" t="b">
            <v>0</v>
          </cell>
          <cell r="CR244" t="b">
            <v>0</v>
          </cell>
          <cell r="CS244" t="str">
            <v/>
          </cell>
          <cell r="CT244" t="str">
            <v/>
          </cell>
          <cell r="CU244" t="str">
            <v/>
          </cell>
          <cell r="CV244" t="str">
            <v/>
          </cell>
          <cell r="CW244" t="str">
            <v/>
          </cell>
          <cell r="CX244" t="b">
            <v>0</v>
          </cell>
          <cell r="CY244" t="b">
            <v>0</v>
          </cell>
          <cell r="CZ244" t="b">
            <v>0</v>
          </cell>
          <cell r="DA244" t="b">
            <v>0</v>
          </cell>
          <cell r="DB244" t="str">
            <v/>
          </cell>
          <cell r="DC244" t="str">
            <v/>
          </cell>
          <cell r="DD244" t="str">
            <v/>
          </cell>
          <cell r="DE244" t="b">
            <v>0</v>
          </cell>
          <cell r="DF244" t="b">
            <v>0</v>
          </cell>
        </row>
        <row r="245">
          <cell r="A245" t="str">
            <v>COR2427</v>
          </cell>
          <cell r="B245" t="str">
            <v>Mod 0398 - Limitation on Retrospective Invoicing and Invoice Correction (3-4 year model)</v>
          </cell>
          <cell r="C245" t="str">
            <v>Z2 - Change cancelled</v>
          </cell>
          <cell r="D245">
            <v>41449</v>
          </cell>
          <cell r="E245" t="str">
            <v>CO RCVD 04/10/2011,EQ PNDG 05/10/2011,EQ PROD 18/10/2011,EQ SENT 28/10/2011,BE RCVD 28/10/2011,BE PNDG 28/10/2011,BE PROD 28/10/2011,BE SENT 02/12/2011,EQ SENT 28/10/2011,BE SENT 02/12/2011,BE CLSD 24/06/2013</v>
          </cell>
          <cell r="F245" t="str">
            <v>Change the UNC back stop billing date from the current 4-5 year model to a 3-4 year model.</v>
          </cell>
          <cell r="G245" t="b">
            <v>0</v>
          </cell>
          <cell r="H245" t="str">
            <v/>
          </cell>
          <cell r="I245">
            <v>40820</v>
          </cell>
          <cell r="J245">
            <v>40834</v>
          </cell>
          <cell r="L245" t="b">
            <v>0</v>
          </cell>
          <cell r="M245" t="str">
            <v>ALL</v>
          </cell>
          <cell r="N245" t="str">
            <v/>
          </cell>
          <cell r="O245" t="str">
            <v>Robert Cameron-Higgs</v>
          </cell>
          <cell r="P245" t="str">
            <v>Simon Trivella</v>
          </cell>
          <cell r="Q245" t="str">
            <v>Workload Meeting 05/10/11</v>
          </cell>
          <cell r="R245" t="str">
            <v>Linda Whitcroft</v>
          </cell>
          <cell r="S245" t="str">
            <v>Lorraine Cave</v>
          </cell>
          <cell r="T245" t="str">
            <v>CO</v>
          </cell>
          <cell r="U245" t="str">
            <v>CLOSED</v>
          </cell>
          <cell r="V245" t="b">
            <v>1</v>
          </cell>
          <cell r="X245" t="str">
            <v/>
          </cell>
          <cell r="Y245">
            <v>40834</v>
          </cell>
          <cell r="Z245">
            <v>40844</v>
          </cell>
          <cell r="AA245">
            <v>40844</v>
          </cell>
          <cell r="AB245">
            <v>40844</v>
          </cell>
          <cell r="AC245">
            <v>0</v>
          </cell>
          <cell r="AD245" t="str">
            <v>4 weeks from receipt of BEO</v>
          </cell>
          <cell r="AE245">
            <v>40935</v>
          </cell>
          <cell r="AF245" t="str">
            <v>SENT</v>
          </cell>
          <cell r="AG245">
            <v>40844</v>
          </cell>
          <cell r="AH245">
            <v>40844</v>
          </cell>
          <cell r="AI245">
            <v>40858</v>
          </cell>
          <cell r="AJ245">
            <v>40858</v>
          </cell>
          <cell r="AK245">
            <v>40879</v>
          </cell>
          <cell r="AL245">
            <v>40879</v>
          </cell>
          <cell r="AM245">
            <v>40879</v>
          </cell>
          <cell r="AN245" t="str">
            <v>Pre Sanction Review Meeting 29/11/11</v>
          </cell>
          <cell r="AO245">
            <v>40970</v>
          </cell>
          <cell r="AP245">
            <v>0</v>
          </cell>
          <cell r="AR245" t="str">
            <v/>
          </cell>
          <cell r="AS245" t="str">
            <v>CLSD</v>
          </cell>
          <cell r="AT245">
            <v>41449</v>
          </cell>
          <cell r="AZ245" t="str">
            <v/>
          </cell>
          <cell r="BB245" t="str">
            <v/>
          </cell>
          <cell r="BC245" t="str">
            <v/>
          </cell>
          <cell r="BE245" t="b">
            <v>0</v>
          </cell>
          <cell r="BF245">
            <v>4</v>
          </cell>
          <cell r="BM245" t="str">
            <v/>
          </cell>
          <cell r="BO245" t="str">
            <v xml:space="preserve">24/06/13 KB - Note from RC-H authorising closure. 
24/06/13 KB - Update requested from RC-H.  
04/12/12 KB - Update requested - see e-mail from Max Pemberton.  
10/09/12 KB - Transferred from DT to LC due to change in roles.                               </v>
          </cell>
          <cell r="BQ245" t="str">
            <v/>
          </cell>
          <cell r="BS245" t="str">
            <v/>
          </cell>
          <cell r="BU245" t="str">
            <v/>
          </cell>
          <cell r="BW245" t="str">
            <v/>
          </cell>
          <cell r="BX245" t="str">
            <v/>
          </cell>
          <cell r="BY245" t="str">
            <v/>
          </cell>
          <cell r="BZ245" t="str">
            <v/>
          </cell>
          <cell r="CA245" t="str">
            <v/>
          </cell>
          <cell r="CB245" t="str">
            <v/>
          </cell>
          <cell r="CC245" t="str">
            <v/>
          </cell>
          <cell r="CD245" t="str">
            <v/>
          </cell>
          <cell r="CE245" t="str">
            <v/>
          </cell>
          <cell r="CF245" t="str">
            <v/>
          </cell>
          <cell r="CG245" t="b">
            <v>0</v>
          </cell>
          <cell r="CH245" t="str">
            <v/>
          </cell>
          <cell r="CJ245" t="b">
            <v>0</v>
          </cell>
          <cell r="CK245" t="b">
            <v>0</v>
          </cell>
          <cell r="CL245" t="b">
            <v>0</v>
          </cell>
          <cell r="CM245" t="str">
            <v/>
          </cell>
          <cell r="CO245" t="str">
            <v/>
          </cell>
          <cell r="CP245" t="str">
            <v/>
          </cell>
          <cell r="CQ245" t="b">
            <v>0</v>
          </cell>
          <cell r="CR245" t="b">
            <v>0</v>
          </cell>
          <cell r="CS245" t="str">
            <v/>
          </cell>
          <cell r="CT245" t="str">
            <v/>
          </cell>
          <cell r="CU245" t="str">
            <v/>
          </cell>
          <cell r="CV245" t="str">
            <v/>
          </cell>
          <cell r="CW245" t="str">
            <v/>
          </cell>
          <cell r="CX245" t="b">
            <v>0</v>
          </cell>
          <cell r="CY245" t="b">
            <v>0</v>
          </cell>
          <cell r="CZ245" t="b">
            <v>0</v>
          </cell>
          <cell r="DA245" t="b">
            <v>0</v>
          </cell>
          <cell r="DB245" t="str">
            <v/>
          </cell>
          <cell r="DC245" t="str">
            <v/>
          </cell>
          <cell r="DD245" t="str">
            <v/>
          </cell>
          <cell r="DE245" t="b">
            <v>0</v>
          </cell>
          <cell r="DF245" t="b">
            <v>0</v>
          </cell>
        </row>
        <row r="246">
          <cell r="A246" t="str">
            <v>COR3041</v>
          </cell>
          <cell r="B246" t="str">
            <v>Capture Request Change for Exit Capacity Daily Auctions</v>
          </cell>
          <cell r="C246" t="str">
            <v>Z1 - Change completed</v>
          </cell>
          <cell r="D246">
            <v>41670</v>
          </cell>
          <cell r="E246" t="str">
            <v>CO-RCVD 26/04/2013
BE-SENT 08/05/2013
CA-RCVD 17/05/2013
SN PROD 17/03/2013
SN-SENT 31/05/2013
PD-PROD 31/05/2013
PD-IMPD 11/08/2013
PD-SENT 30/01/2014
PD-CLSD 31/01/2014</v>
          </cell>
          <cell r="F246" t="str">
            <v>Following the release of Gemini Exit reform in October 2012 feedback from Shippers specifically focused on the difference between inputting bids via the capture request screen in Gemini Exit to the expected process that is followed for Gemini Entry.
In Ge</v>
          </cell>
          <cell r="G246" t="b">
            <v>0</v>
          </cell>
          <cell r="H246" t="str">
            <v/>
          </cell>
          <cell r="I246">
            <v>41390</v>
          </cell>
          <cell r="L246" t="b">
            <v>0</v>
          </cell>
          <cell r="M246" t="str">
            <v>NNW</v>
          </cell>
          <cell r="N246" t="str">
            <v>NGT</v>
          </cell>
          <cell r="O246" t="str">
            <v>Sean McGoldriick</v>
          </cell>
          <cell r="P246" t="str">
            <v>Sean McGoldrick</v>
          </cell>
          <cell r="Q246" t="str">
            <v>E mail circulation and correspondence after receipt of CO</v>
          </cell>
          <cell r="R246" t="str">
            <v>Mark Cockayne</v>
          </cell>
          <cell r="S246" t="str">
            <v>Andy Earnshaw</v>
          </cell>
          <cell r="T246" t="str">
            <v>CO</v>
          </cell>
          <cell r="U246" t="str">
            <v>COMPLETE</v>
          </cell>
          <cell r="V246" t="b">
            <v>0</v>
          </cell>
          <cell r="X246" t="str">
            <v>Jo Duncan</v>
          </cell>
          <cell r="AD246" t="str">
            <v/>
          </cell>
          <cell r="AF246" t="str">
            <v/>
          </cell>
          <cell r="AK246">
            <v>41402</v>
          </cell>
          <cell r="AM246">
            <v>74273</v>
          </cell>
          <cell r="AN246" t="str">
            <v>Pre Sanction Review Meeting 07/05/13</v>
          </cell>
          <cell r="AO246">
            <v>41415</v>
          </cell>
          <cell r="AP246">
            <v>23500</v>
          </cell>
          <cell r="AR246" t="str">
            <v/>
          </cell>
          <cell r="AS246" t="str">
            <v>SENT</v>
          </cell>
          <cell r="AT246">
            <v>41402</v>
          </cell>
          <cell r="AU246">
            <v>41411</v>
          </cell>
          <cell r="AV246">
            <v>41425</v>
          </cell>
          <cell r="AZ246" t="str">
            <v/>
          </cell>
          <cell r="BA246">
            <v>41425</v>
          </cell>
          <cell r="BB246" t="str">
            <v/>
          </cell>
          <cell r="BC246" t="str">
            <v>SENT</v>
          </cell>
          <cell r="BD246">
            <v>41425</v>
          </cell>
          <cell r="BE246" t="b">
            <v>0</v>
          </cell>
          <cell r="BF246">
            <v>5</v>
          </cell>
          <cell r="BH246">
            <v>41497</v>
          </cell>
          <cell r="BI246">
            <v>41497</v>
          </cell>
          <cell r="BJ246">
            <v>41670</v>
          </cell>
          <cell r="BK246">
            <v>41669</v>
          </cell>
          <cell r="BL246">
            <v>41689</v>
          </cell>
          <cell r="BM246" t="str">
            <v>CLSD</v>
          </cell>
          <cell r="BN246">
            <v>41670</v>
          </cell>
          <cell r="BO246" t="str">
            <v>06/06/13 KB - Refer to e-mails between Andy Earnshaw and Julie Varney re change in scope. 
13/05/13 KB - E mail received from Julie Varney confirming the approach to progress straight to BER and omit the EQR stage for COR3041. This was done in light of t</v>
          </cell>
          <cell r="BQ246" t="str">
            <v/>
          </cell>
          <cell r="BS246" t="str">
            <v/>
          </cell>
          <cell r="BU246" t="str">
            <v/>
          </cell>
          <cell r="BW246" t="str">
            <v/>
          </cell>
          <cell r="BX246" t="str">
            <v/>
          </cell>
          <cell r="BY246" t="str">
            <v/>
          </cell>
          <cell r="BZ246" t="str">
            <v/>
          </cell>
          <cell r="CA246" t="str">
            <v/>
          </cell>
          <cell r="CB246" t="str">
            <v/>
          </cell>
          <cell r="CC246" t="str">
            <v/>
          </cell>
          <cell r="CD246" t="str">
            <v/>
          </cell>
          <cell r="CE246" t="str">
            <v/>
          </cell>
          <cell r="CF246" t="str">
            <v/>
          </cell>
          <cell r="CG246" t="b">
            <v>0</v>
          </cell>
          <cell r="CH246" t="str">
            <v/>
          </cell>
          <cell r="CJ246" t="b">
            <v>0</v>
          </cell>
          <cell r="CK246" t="b">
            <v>0</v>
          </cell>
          <cell r="CL246" t="b">
            <v>0</v>
          </cell>
          <cell r="CM246" t="str">
            <v/>
          </cell>
          <cell r="CO246" t="str">
            <v/>
          </cell>
          <cell r="CP246" t="str">
            <v/>
          </cell>
          <cell r="CQ246" t="b">
            <v>0</v>
          </cell>
          <cell r="CR246" t="b">
            <v>0</v>
          </cell>
          <cell r="CS246" t="str">
            <v/>
          </cell>
          <cell r="CT246" t="str">
            <v/>
          </cell>
          <cell r="CU246" t="str">
            <v/>
          </cell>
          <cell r="CV246" t="str">
            <v/>
          </cell>
          <cell r="CW246" t="str">
            <v/>
          </cell>
          <cell r="CX246" t="b">
            <v>0</v>
          </cell>
          <cell r="CY246" t="b">
            <v>0</v>
          </cell>
          <cell r="CZ246" t="b">
            <v>0</v>
          </cell>
          <cell r="DA246" t="b">
            <v>0</v>
          </cell>
          <cell r="DB246" t="str">
            <v/>
          </cell>
          <cell r="DC246" t="str">
            <v/>
          </cell>
          <cell r="DD246" t="str">
            <v/>
          </cell>
          <cell r="DE246" t="b">
            <v>0</v>
          </cell>
          <cell r="DF246" t="b">
            <v>0</v>
          </cell>
        </row>
        <row r="247">
          <cell r="A247" t="str">
            <v>COR3076</v>
          </cell>
          <cell r="B247" t="str">
            <v>Amendment to bi-monthly S&amp;U Statistics Report</v>
          </cell>
          <cell r="C247" t="str">
            <v>Z1 - Change completed</v>
          </cell>
          <cell r="D247">
            <v>42037</v>
          </cell>
          <cell r="E247" t="str">
            <v>CO RCVD 29/05/2013
EQ PROD 11/06/2013
EQ SENT 11/06/2013
BE RCVD 25/07/2013
BE PROD 25/07/2013
BE-SENT 18/10/2013
CA-RCVD 23/12/2013
SN-SENT 08/01/2014
PD-PROD 08/01/2014
PD-IMPD 27/11/2014
PD-SENT 08/01/2015
PD-CLSD 02/02/2015</v>
          </cell>
          <cell r="F247" t="str">
            <v>S&amp;U statistics report as presented at S&amp;U workgroup</v>
          </cell>
          <cell r="G247" t="b">
            <v>0</v>
          </cell>
          <cell r="H247" t="str">
            <v/>
          </cell>
          <cell r="I247">
            <v>41423</v>
          </cell>
          <cell r="J247">
            <v>41436</v>
          </cell>
          <cell r="L247" t="b">
            <v>1</v>
          </cell>
          <cell r="M247" t="str">
            <v>ADN</v>
          </cell>
          <cell r="N247" t="str">
            <v/>
          </cell>
          <cell r="O247" t="str">
            <v>Ruth Thomas</v>
          </cell>
          <cell r="P247" t="str">
            <v>Alan Raper</v>
          </cell>
          <cell r="Q247" t="str">
            <v>Approved without Workload meeting as already assigned to Lorraine Cave.</v>
          </cell>
          <cell r="R247" t="str">
            <v>Dave Ackers</v>
          </cell>
          <cell r="S247" t="str">
            <v>Lorraine Cave</v>
          </cell>
          <cell r="T247" t="str">
            <v>CO</v>
          </cell>
          <cell r="U247" t="str">
            <v>COMPLETE</v>
          </cell>
          <cell r="V247" t="b">
            <v>1</v>
          </cell>
          <cell r="W247">
            <v>42037</v>
          </cell>
          <cell r="X247" t="str">
            <v>Rachel Addison</v>
          </cell>
          <cell r="Y247">
            <v>41436</v>
          </cell>
          <cell r="Z247">
            <v>41450</v>
          </cell>
          <cell r="AB247">
            <v>41436</v>
          </cell>
          <cell r="AC247">
            <v>0</v>
          </cell>
          <cell r="AD247" t="str">
            <v/>
          </cell>
          <cell r="AE247">
            <v>41528</v>
          </cell>
          <cell r="AF247" t="str">
            <v>SENT</v>
          </cell>
          <cell r="AG247">
            <v>41436</v>
          </cell>
          <cell r="AH247">
            <v>41480</v>
          </cell>
          <cell r="AI247">
            <v>41493</v>
          </cell>
          <cell r="AJ247">
            <v>41492</v>
          </cell>
          <cell r="AK247">
            <v>41565</v>
          </cell>
          <cell r="AM247">
            <v>41565</v>
          </cell>
          <cell r="AN247" t="str">
            <v>E mail Pre Sanc Approval</v>
          </cell>
          <cell r="AO247">
            <v>41657</v>
          </cell>
          <cell r="AP247">
            <v>6000</v>
          </cell>
          <cell r="AR247" t="str">
            <v/>
          </cell>
          <cell r="AS247" t="str">
            <v>SENT</v>
          </cell>
          <cell r="AT247">
            <v>41565</v>
          </cell>
          <cell r="AU247">
            <v>41631</v>
          </cell>
          <cell r="AV247">
            <v>41648</v>
          </cell>
          <cell r="AW247">
            <v>41648</v>
          </cell>
          <cell r="AX247">
            <v>41648</v>
          </cell>
          <cell r="AZ247" t="str">
            <v/>
          </cell>
          <cell r="BA247">
            <v>41647</v>
          </cell>
          <cell r="BB247" t="str">
            <v>21 days</v>
          </cell>
          <cell r="BC247" t="str">
            <v>SENT</v>
          </cell>
          <cell r="BD247">
            <v>41647</v>
          </cell>
          <cell r="BE247" t="b">
            <v>0</v>
          </cell>
          <cell r="BF247">
            <v>3</v>
          </cell>
          <cell r="BH247">
            <v>41726</v>
          </cell>
          <cell r="BI247">
            <v>41970</v>
          </cell>
          <cell r="BK247">
            <v>42012</v>
          </cell>
          <cell r="BL247">
            <v>42040</v>
          </cell>
          <cell r="BM247" t="str">
            <v>CLSD</v>
          </cell>
          <cell r="BN247">
            <v>42037</v>
          </cell>
          <cell r="BO247" t="str">
            <v>18/12/14 KB Taken off hold per PP discussion with Jo Harze &amp; Lorraine Cave.
02/06/14 KB - Placed on hold per email from Andy Clasper, NGD.
16/10/13 KB - BER issued for urgent e mail  Pre Sanction review due to BER delivery due date. 
07/10/13 KB - Note</v>
          </cell>
          <cell r="BQ247" t="str">
            <v/>
          </cell>
          <cell r="BS247" t="str">
            <v/>
          </cell>
          <cell r="BU247" t="str">
            <v/>
          </cell>
          <cell r="BW247" t="str">
            <v/>
          </cell>
          <cell r="BX247" t="str">
            <v/>
          </cell>
          <cell r="BY247" t="str">
            <v/>
          </cell>
          <cell r="BZ247" t="str">
            <v/>
          </cell>
          <cell r="CA247" t="str">
            <v/>
          </cell>
          <cell r="CB247" t="str">
            <v/>
          </cell>
          <cell r="CC247" t="str">
            <v/>
          </cell>
          <cell r="CD247" t="str">
            <v/>
          </cell>
          <cell r="CE247" t="str">
            <v/>
          </cell>
          <cell r="CF247" t="str">
            <v/>
          </cell>
          <cell r="CG247" t="b">
            <v>0</v>
          </cell>
          <cell r="CH247" t="str">
            <v/>
          </cell>
          <cell r="CJ247" t="b">
            <v>0</v>
          </cell>
          <cell r="CK247" t="b">
            <v>0</v>
          </cell>
          <cell r="CL247" t="b">
            <v>0</v>
          </cell>
          <cell r="CM247" t="str">
            <v/>
          </cell>
          <cell r="CO247" t="str">
            <v/>
          </cell>
          <cell r="CP247" t="str">
            <v/>
          </cell>
          <cell r="CQ247" t="b">
            <v>0</v>
          </cell>
          <cell r="CR247" t="b">
            <v>0</v>
          </cell>
          <cell r="CS247" t="str">
            <v/>
          </cell>
          <cell r="CT247" t="str">
            <v/>
          </cell>
          <cell r="CU247" t="str">
            <v/>
          </cell>
          <cell r="CV247" t="str">
            <v/>
          </cell>
          <cell r="CW247" t="str">
            <v/>
          </cell>
          <cell r="CX247" t="b">
            <v>0</v>
          </cell>
          <cell r="CY247" t="b">
            <v>0</v>
          </cell>
          <cell r="CZ247" t="b">
            <v>0</v>
          </cell>
          <cell r="DA247" t="b">
            <v>0</v>
          </cell>
          <cell r="DB247" t="str">
            <v/>
          </cell>
          <cell r="DC247" t="str">
            <v/>
          </cell>
          <cell r="DD247" t="str">
            <v/>
          </cell>
          <cell r="DE247" t="b">
            <v>0</v>
          </cell>
          <cell r="DF247" t="b">
            <v>0</v>
          </cell>
        </row>
        <row r="248">
          <cell r="A248" t="str">
            <v>3892</v>
          </cell>
          <cell r="B248" t="str">
            <v>Change to processing ONJOB/ONUPD where existence of a Read marked Suspect as one of the latest activities</v>
          </cell>
          <cell r="C248" t="str">
            <v>Z2 - Change cancelled</v>
          </cell>
          <cell r="D248">
            <v>43033</v>
          </cell>
          <cell r="E248" t="str">
            <v>CO-RCVD - 25/10/17
Moved from CO-RCVD to 99. Change Cancelled 08/11/2017</v>
          </cell>
          <cell r="F248" t="str">
            <v/>
          </cell>
          <cell r="G248" t="b">
            <v>0</v>
          </cell>
          <cell r="H248" t="str">
            <v>4474</v>
          </cell>
          <cell r="I248">
            <v>42314</v>
          </cell>
          <cell r="L248" t="b">
            <v>0</v>
          </cell>
          <cell r="M248" t="str">
            <v/>
          </cell>
          <cell r="N248" t="str">
            <v/>
          </cell>
          <cell r="O248" t="str">
            <v/>
          </cell>
          <cell r="P248" t="str">
            <v>Emma Smith</v>
          </cell>
          <cell r="Q248" t="str">
            <v/>
          </cell>
          <cell r="R248" t="str">
            <v/>
          </cell>
          <cell r="S248" t="str">
            <v>Dene Williams</v>
          </cell>
          <cell r="T248" t="str">
            <v>CR (Internal)</v>
          </cell>
          <cell r="U248" t="str">
            <v>CLOSED</v>
          </cell>
          <cell r="V248" t="b">
            <v>0</v>
          </cell>
          <cell r="X248" t="str">
            <v/>
          </cell>
          <cell r="AD248" t="str">
            <v/>
          </cell>
          <cell r="AF248" t="str">
            <v/>
          </cell>
          <cell r="AN248" t="str">
            <v/>
          </cell>
          <cell r="AR248" t="str">
            <v/>
          </cell>
          <cell r="AS248" t="str">
            <v/>
          </cell>
          <cell r="AZ248" t="str">
            <v/>
          </cell>
          <cell r="BB248" t="str">
            <v/>
          </cell>
          <cell r="BC248" t="str">
            <v/>
          </cell>
          <cell r="BE248" t="b">
            <v>0</v>
          </cell>
          <cell r="BM248" t="str">
            <v/>
          </cell>
          <cell r="BO248" t="str">
            <v>08/11/17 DC update from JB - this change will be delivery under 4474. They are all linked as per EL: 3872,3873,3892,4425,
15/11/2017 JB Change proposal to be closed during following analysis with Emma Smith and business Ops stakeholders. Formal closure r</v>
          </cell>
          <cell r="BQ248" t="str">
            <v/>
          </cell>
          <cell r="BS248" t="str">
            <v/>
          </cell>
          <cell r="BU248" t="str">
            <v/>
          </cell>
          <cell r="BW248" t="str">
            <v/>
          </cell>
          <cell r="BX248" t="str">
            <v/>
          </cell>
          <cell r="BY248" t="str">
            <v>99</v>
          </cell>
          <cell r="BZ248" t="str">
            <v>UKLP IADBI152</v>
          </cell>
          <cell r="CA248" t="str">
            <v>R &amp; N</v>
          </cell>
          <cell r="CB248" t="str">
            <v/>
          </cell>
          <cell r="CC248" t="str">
            <v>Project Delivery</v>
          </cell>
          <cell r="CD248" t="str">
            <v/>
          </cell>
          <cell r="CE248" t="str">
            <v/>
          </cell>
          <cell r="CF248" t="str">
            <v/>
          </cell>
          <cell r="CG248" t="b">
            <v>0</v>
          </cell>
          <cell r="CH248" t="str">
            <v/>
          </cell>
          <cell r="CJ248" t="b">
            <v>0</v>
          </cell>
          <cell r="CK248" t="b">
            <v>0</v>
          </cell>
          <cell r="CL248" t="b">
            <v>0</v>
          </cell>
          <cell r="CM248" t="str">
            <v/>
          </cell>
          <cell r="CO248" t="str">
            <v/>
          </cell>
          <cell r="CP248" t="str">
            <v/>
          </cell>
          <cell r="CQ248" t="b">
            <v>0</v>
          </cell>
          <cell r="CR248" t="b">
            <v>0</v>
          </cell>
          <cell r="CS248" t="str">
            <v/>
          </cell>
          <cell r="CT248" t="str">
            <v/>
          </cell>
          <cell r="CU248" t="str">
            <v/>
          </cell>
          <cell r="CV248" t="str">
            <v/>
          </cell>
          <cell r="CW248" t="str">
            <v/>
          </cell>
          <cell r="CX248" t="b">
            <v>0</v>
          </cell>
          <cell r="CY248" t="b">
            <v>0</v>
          </cell>
          <cell r="CZ248" t="b">
            <v>0</v>
          </cell>
          <cell r="DA248" t="b">
            <v>0</v>
          </cell>
          <cell r="DB248" t="str">
            <v/>
          </cell>
          <cell r="DC248" t="str">
            <v/>
          </cell>
          <cell r="DD248" t="str">
            <v/>
          </cell>
          <cell r="DE248" t="b">
            <v>0</v>
          </cell>
          <cell r="DF248" t="b">
            <v>0</v>
          </cell>
        </row>
        <row r="249">
          <cell r="A249" t="str">
            <v>3656</v>
          </cell>
          <cell r="B249" t="str">
            <v>Read Validation Tolerances</v>
          </cell>
          <cell r="C249" t="str">
            <v>D1 - Change in delivery</v>
          </cell>
          <cell r="D249">
            <v>43208</v>
          </cell>
          <cell r="E249" t="str">
            <v>CO-RCVD - 25/10/17
Moved from CO RCVD to 98. Xoserve Propose change not required 13/11/17
4. EQR In-Progress
7. BER/Business Case In Progress 07/02/18
11. Change in delivery</v>
          </cell>
          <cell r="F249" t="str">
            <v/>
          </cell>
          <cell r="G249" t="b">
            <v>0</v>
          </cell>
          <cell r="H249" t="str">
            <v/>
          </cell>
          <cell r="I249">
            <v>41997</v>
          </cell>
          <cell r="K249">
            <v>43221</v>
          </cell>
          <cell r="L249" t="b">
            <v>0</v>
          </cell>
          <cell r="M249" t="str">
            <v/>
          </cell>
          <cell r="N249" t="str">
            <v/>
          </cell>
          <cell r="O249" t="str">
            <v/>
          </cell>
          <cell r="P249" t="str">
            <v>Michelle Downes</v>
          </cell>
          <cell r="Q249" t="str">
            <v/>
          </cell>
          <cell r="R249" t="str">
            <v/>
          </cell>
          <cell r="S249" t="str">
            <v>Padmini Duvvuri</v>
          </cell>
          <cell r="T249" t="str">
            <v>CP</v>
          </cell>
          <cell r="U249" t="str">
            <v>LIVE</v>
          </cell>
          <cell r="V249" t="b">
            <v>0</v>
          </cell>
          <cell r="X249" t="str">
            <v/>
          </cell>
          <cell r="AD249" t="str">
            <v/>
          </cell>
          <cell r="AF249" t="str">
            <v/>
          </cell>
          <cell r="AN249" t="str">
            <v/>
          </cell>
          <cell r="AR249" t="str">
            <v/>
          </cell>
          <cell r="AS249" t="str">
            <v/>
          </cell>
          <cell r="AZ249" t="str">
            <v/>
          </cell>
          <cell r="BB249" t="str">
            <v/>
          </cell>
          <cell r="BC249" t="str">
            <v/>
          </cell>
          <cell r="BE249" t="b">
            <v>0</v>
          </cell>
          <cell r="BH249">
            <v>43413</v>
          </cell>
          <cell r="BM249" t="str">
            <v/>
          </cell>
          <cell r="BO249" t="str">
            <v>18/04/18 - AC- BER was approved at the April ChMC meeting. 
07/03/2018 DC The ChMC approved this change to proceed in R3.
01/03/2018 DC This change will be discussed again at March ChMC meeting.
08/02/2018 DC  This change was deferred at ChMC yesterday i</v>
          </cell>
          <cell r="BQ249" t="str">
            <v/>
          </cell>
          <cell r="BS249" t="str">
            <v/>
          </cell>
          <cell r="BU249" t="str">
            <v/>
          </cell>
          <cell r="BW249" t="str">
            <v/>
          </cell>
          <cell r="BX249" t="str">
            <v/>
          </cell>
          <cell r="BY249" t="str">
            <v>3</v>
          </cell>
          <cell r="BZ249" t="str">
            <v>UKLP IADBI060</v>
          </cell>
          <cell r="CA249" t="str">
            <v>R &amp; N</v>
          </cell>
          <cell r="CB249" t="str">
            <v/>
          </cell>
          <cell r="CC249" t="str">
            <v>Third Party SI / Service Provider</v>
          </cell>
          <cell r="CD249" t="str">
            <v>ISU</v>
          </cell>
          <cell r="CE249" t="str">
            <v>RGMA</v>
          </cell>
          <cell r="CF249" t="str">
            <v>31-100days</v>
          </cell>
          <cell r="CG249" t="b">
            <v>0</v>
          </cell>
          <cell r="CH249" t="str">
            <v/>
          </cell>
          <cell r="CJ249" t="b">
            <v>0</v>
          </cell>
          <cell r="CK249" t="b">
            <v>0</v>
          </cell>
          <cell r="CL249" t="b">
            <v>0</v>
          </cell>
          <cell r="CM249" t="str">
            <v/>
          </cell>
          <cell r="CO249" t="str">
            <v/>
          </cell>
          <cell r="CP249" t="str">
            <v/>
          </cell>
          <cell r="CQ249" t="b">
            <v>0</v>
          </cell>
          <cell r="CR249" t="b">
            <v>0</v>
          </cell>
          <cell r="CS249" t="str">
            <v/>
          </cell>
          <cell r="CT249" t="str">
            <v/>
          </cell>
          <cell r="CU249" t="str">
            <v/>
          </cell>
          <cell r="CV249" t="str">
            <v>ChMC endorsed Change Proposal</v>
          </cell>
          <cell r="CW249" t="str">
            <v/>
          </cell>
          <cell r="CX249" t="b">
            <v>0</v>
          </cell>
          <cell r="CY249" t="b">
            <v>0</v>
          </cell>
          <cell r="CZ249" t="b">
            <v>0</v>
          </cell>
          <cell r="DA249" t="b">
            <v>0</v>
          </cell>
          <cell r="DB249" t="str">
            <v>Service Area 5: Metered Volume and Metered Quantity</v>
          </cell>
          <cell r="DC249" t="str">
            <v>One</v>
          </cell>
          <cell r="DD249" t="str">
            <v>Medium</v>
          </cell>
          <cell r="DE249" t="b">
            <v>0</v>
          </cell>
          <cell r="DF249" t="b">
            <v>0</v>
          </cell>
          <cell r="DG249">
            <v>43138</v>
          </cell>
          <cell r="DH249">
            <v>43138</v>
          </cell>
          <cell r="DJ249">
            <v>43201</v>
          </cell>
        </row>
        <row r="250">
          <cell r="A250" t="str">
            <v>3661</v>
          </cell>
          <cell r="B250" t="str">
            <v>Correction Factor Application</v>
          </cell>
          <cell r="C250" t="str">
            <v>Z2 - Change cancelled</v>
          </cell>
          <cell r="D250">
            <v>43122</v>
          </cell>
          <cell r="E250" t="str">
            <v>CO-RCVD - 25/10/17
Moved from CO-RCVD to 98. Xoserve propose change not required 13/11/2017
99.Change Cancelled</v>
          </cell>
          <cell r="F250" t="str">
            <v/>
          </cell>
          <cell r="G250" t="b">
            <v>0</v>
          </cell>
          <cell r="H250" t="str">
            <v/>
          </cell>
          <cell r="I250">
            <v>42017</v>
          </cell>
          <cell r="K250">
            <v>43221</v>
          </cell>
          <cell r="L250" t="b">
            <v>0</v>
          </cell>
          <cell r="M250" t="str">
            <v/>
          </cell>
          <cell r="N250" t="str">
            <v/>
          </cell>
          <cell r="O250" t="str">
            <v/>
          </cell>
          <cell r="P250" t="str">
            <v>Emma Smith</v>
          </cell>
          <cell r="Q250" t="str">
            <v/>
          </cell>
          <cell r="R250" t="str">
            <v/>
          </cell>
          <cell r="S250" t="str">
            <v>Padmini Duvvuri</v>
          </cell>
          <cell r="T250" t="str">
            <v>CR (Internal)</v>
          </cell>
          <cell r="U250" t="str">
            <v>CLOSED</v>
          </cell>
          <cell r="V250" t="b">
            <v>0</v>
          </cell>
          <cell r="X250" t="str">
            <v/>
          </cell>
          <cell r="AD250" t="str">
            <v/>
          </cell>
          <cell r="AF250" t="str">
            <v/>
          </cell>
          <cell r="AN250" t="str">
            <v/>
          </cell>
          <cell r="AR250" t="str">
            <v/>
          </cell>
          <cell r="AS250" t="str">
            <v/>
          </cell>
          <cell r="AZ250" t="str">
            <v/>
          </cell>
          <cell r="BB250" t="str">
            <v/>
          </cell>
          <cell r="BC250" t="str">
            <v/>
          </cell>
          <cell r="BE250" t="b">
            <v>0</v>
          </cell>
          <cell r="BM250" t="str">
            <v/>
          </cell>
          <cell r="BO250" t="str">
            <v>22/01/18 - Julie B - DSG confirmed change can be cancelled 22/01/18
19/12/2017 AC- Padmini Duvvuri is the senior project manager and Tom Lineham is the Project Manager 
01/12/2017 DC Update from JB - Business have confirmed that this change is not longe</v>
          </cell>
          <cell r="BQ250" t="str">
            <v/>
          </cell>
          <cell r="BS250" t="str">
            <v/>
          </cell>
          <cell r="BU250" t="str">
            <v/>
          </cell>
          <cell r="BW250" t="str">
            <v/>
          </cell>
          <cell r="BX250" t="str">
            <v/>
          </cell>
          <cell r="BY250" t="str">
            <v>99</v>
          </cell>
          <cell r="BZ250" t="str">
            <v>UKLP CRDBI065</v>
          </cell>
          <cell r="CA250" t="str">
            <v>R &amp; N</v>
          </cell>
          <cell r="CB250" t="str">
            <v/>
          </cell>
          <cell r="CC250" t="str">
            <v>Project Delivery</v>
          </cell>
          <cell r="CD250" t="str">
            <v>ISU</v>
          </cell>
          <cell r="CE250" t="str">
            <v>RGMA</v>
          </cell>
          <cell r="CF250" t="str">
            <v>31-100days</v>
          </cell>
          <cell r="CG250" t="b">
            <v>0</v>
          </cell>
          <cell r="CH250" t="str">
            <v/>
          </cell>
          <cell r="CJ250" t="b">
            <v>0</v>
          </cell>
          <cell r="CK250" t="b">
            <v>0</v>
          </cell>
          <cell r="CL250" t="b">
            <v>0</v>
          </cell>
          <cell r="CM250" t="str">
            <v/>
          </cell>
          <cell r="CO250" t="str">
            <v/>
          </cell>
          <cell r="CP250" t="str">
            <v/>
          </cell>
          <cell r="CQ250" t="b">
            <v>0</v>
          </cell>
          <cell r="CR250" t="b">
            <v>0</v>
          </cell>
          <cell r="CS250" t="str">
            <v>Customer</v>
          </cell>
          <cell r="CT250" t="str">
            <v/>
          </cell>
          <cell r="CU250" t="str">
            <v/>
          </cell>
          <cell r="CV250" t="str">
            <v/>
          </cell>
          <cell r="CW250" t="str">
            <v/>
          </cell>
          <cell r="CX250" t="b">
            <v>0</v>
          </cell>
          <cell r="CY250" t="b">
            <v>0</v>
          </cell>
          <cell r="CZ250" t="b">
            <v>0</v>
          </cell>
          <cell r="DA250" t="b">
            <v>0</v>
          </cell>
          <cell r="DB250" t="str">
            <v/>
          </cell>
          <cell r="DC250" t="str">
            <v/>
          </cell>
          <cell r="DD250" t="str">
            <v/>
          </cell>
          <cell r="DE250" t="b">
            <v>0</v>
          </cell>
          <cell r="DF250" t="b">
            <v>0</v>
          </cell>
        </row>
        <row r="251">
          <cell r="A251" t="str">
            <v>3911</v>
          </cell>
          <cell r="B251" t="str">
            <v>Change to Network Organisation GT Short Code to DN</v>
          </cell>
          <cell r="C251" t="str">
            <v>Z1 - Change completed</v>
          </cell>
          <cell r="D251">
            <v>43038</v>
          </cell>
          <cell r="E251" t="str">
            <v>CO-RCVD 30/10/2017
PD-CLSD 01/11/17</v>
          </cell>
          <cell r="F251" t="str">
            <v/>
          </cell>
          <cell r="G251" t="b">
            <v>0</v>
          </cell>
          <cell r="H251" t="str">
            <v/>
          </cell>
          <cell r="I251">
            <v>42342</v>
          </cell>
          <cell r="L251" t="b">
            <v>0</v>
          </cell>
          <cell r="M251" t="str">
            <v/>
          </cell>
          <cell r="N251" t="str">
            <v/>
          </cell>
          <cell r="O251" t="str">
            <v/>
          </cell>
          <cell r="P251" t="str">
            <v>Kiran Kumar</v>
          </cell>
          <cell r="Q251" t="str">
            <v/>
          </cell>
          <cell r="R251" t="str">
            <v/>
          </cell>
          <cell r="S251" t="str">
            <v>Dene Williams</v>
          </cell>
          <cell r="T251" t="str">
            <v>CR (Internal)</v>
          </cell>
          <cell r="U251" t="str">
            <v>COMPLETE</v>
          </cell>
          <cell r="V251" t="b">
            <v>0</v>
          </cell>
          <cell r="X251" t="str">
            <v/>
          </cell>
          <cell r="AD251" t="str">
            <v/>
          </cell>
          <cell r="AF251" t="str">
            <v/>
          </cell>
          <cell r="AN251" t="str">
            <v/>
          </cell>
          <cell r="AR251" t="str">
            <v/>
          </cell>
          <cell r="AS251" t="str">
            <v/>
          </cell>
          <cell r="AZ251" t="str">
            <v/>
          </cell>
          <cell r="BB251" t="str">
            <v/>
          </cell>
          <cell r="BC251" t="str">
            <v/>
          </cell>
          <cell r="BE251" t="b">
            <v>0</v>
          </cell>
          <cell r="BM251" t="str">
            <v/>
          </cell>
          <cell r="BO251" t="str">
            <v>01/11/17 - JB - WIPRO CONFIRMED DELIVERY OF CR160</v>
          </cell>
          <cell r="BQ251" t="str">
            <v/>
          </cell>
          <cell r="BS251" t="str">
            <v/>
          </cell>
          <cell r="BU251" t="str">
            <v/>
          </cell>
          <cell r="BW251" t="str">
            <v/>
          </cell>
          <cell r="BX251" t="str">
            <v/>
          </cell>
          <cell r="BY251" t="str">
            <v>0</v>
          </cell>
          <cell r="BZ251" t="str">
            <v>UKLP IADBI160</v>
          </cell>
          <cell r="CA251" t="str">
            <v>R &amp; N</v>
          </cell>
          <cell r="CB251" t="str">
            <v/>
          </cell>
          <cell r="CC251" t="str">
            <v>Project Delivery</v>
          </cell>
          <cell r="CD251" t="str">
            <v/>
          </cell>
          <cell r="CE251" t="str">
            <v/>
          </cell>
          <cell r="CF251" t="str">
            <v/>
          </cell>
          <cell r="CG251" t="b">
            <v>0</v>
          </cell>
          <cell r="CH251" t="str">
            <v/>
          </cell>
          <cell r="CJ251" t="b">
            <v>0</v>
          </cell>
          <cell r="CK251" t="b">
            <v>0</v>
          </cell>
          <cell r="CL251" t="b">
            <v>0</v>
          </cell>
          <cell r="CM251" t="str">
            <v/>
          </cell>
          <cell r="CO251" t="str">
            <v/>
          </cell>
          <cell r="CP251" t="str">
            <v/>
          </cell>
          <cell r="CQ251" t="b">
            <v>0</v>
          </cell>
          <cell r="CR251" t="b">
            <v>0</v>
          </cell>
          <cell r="CS251" t="str">
            <v/>
          </cell>
          <cell r="CT251" t="str">
            <v/>
          </cell>
          <cell r="CU251" t="str">
            <v/>
          </cell>
          <cell r="CV251" t="str">
            <v/>
          </cell>
          <cell r="CW251" t="str">
            <v/>
          </cell>
          <cell r="CX251" t="b">
            <v>0</v>
          </cell>
          <cell r="CY251" t="b">
            <v>0</v>
          </cell>
          <cell r="CZ251" t="b">
            <v>0</v>
          </cell>
          <cell r="DA251" t="b">
            <v>0</v>
          </cell>
          <cell r="DB251" t="str">
            <v/>
          </cell>
          <cell r="DC251" t="str">
            <v/>
          </cell>
          <cell r="DD251" t="str">
            <v/>
          </cell>
          <cell r="DE251" t="b">
            <v>0</v>
          </cell>
          <cell r="DF251" t="b">
            <v>0</v>
          </cell>
        </row>
        <row r="252">
          <cell r="A252" t="str">
            <v>4482</v>
          </cell>
          <cell r="B252" t="str">
            <v>SAP Meter Read Entry Screen</v>
          </cell>
          <cell r="C252" t="str">
            <v>B2 - Awaiting ME/Data Office/MR HLE quote</v>
          </cell>
          <cell r="D252">
            <v>43196</v>
          </cell>
          <cell r="E252" t="str">
            <v>CO-RCVD 30/10/2017
Moved from CO-RCVD to 2.1 Start Up Approach in Progress 09/11/2017
97. Xoserve require ChMC sponsorship
2.2. Awaiting ME/BICC HLE Quote</v>
          </cell>
          <cell r="F252" t="str">
            <v/>
          </cell>
          <cell r="G252" t="b">
            <v>0</v>
          </cell>
          <cell r="H252" t="str">
            <v/>
          </cell>
          <cell r="I252">
            <v>42885</v>
          </cell>
          <cell r="K252">
            <v>43308</v>
          </cell>
          <cell r="L252" t="b">
            <v>0</v>
          </cell>
          <cell r="M252" t="str">
            <v/>
          </cell>
          <cell r="N252" t="str">
            <v/>
          </cell>
          <cell r="O252" t="str">
            <v/>
          </cell>
          <cell r="P252" t="str">
            <v>Emma Smith</v>
          </cell>
          <cell r="Q252" t="str">
            <v/>
          </cell>
          <cell r="R252" t="str">
            <v/>
          </cell>
          <cell r="S252" t="str">
            <v>Donna Johnson</v>
          </cell>
          <cell r="T252" t="str">
            <v>CR (Internal)</v>
          </cell>
          <cell r="U252" t="str">
            <v>LIVE</v>
          </cell>
          <cell r="V252" t="b">
            <v>0</v>
          </cell>
          <cell r="X252" t="str">
            <v/>
          </cell>
          <cell r="AD252" t="str">
            <v/>
          </cell>
          <cell r="AF252" t="str">
            <v/>
          </cell>
          <cell r="AN252" t="str">
            <v/>
          </cell>
          <cell r="AR252" t="str">
            <v/>
          </cell>
          <cell r="AS252" t="str">
            <v/>
          </cell>
          <cell r="AZ252" t="str">
            <v/>
          </cell>
          <cell r="BB252" t="str">
            <v/>
          </cell>
          <cell r="BC252" t="str">
            <v/>
          </cell>
          <cell r="BE252" t="b">
            <v>0</v>
          </cell>
          <cell r="BM252" t="str">
            <v/>
          </cell>
          <cell r="BO252" t="str">
            <v>20/07/2018 HS - Karen Marklew is aware that this change is yet to have a HLE approved due to other changes taking priority at the moment.
13/07/2018 RJ - Will be in progress next week.
06/07/2018 RJ - On hold due to other priorities. DC to Karen Marklew r</v>
          </cell>
          <cell r="BQ252" t="str">
            <v/>
          </cell>
          <cell r="BS252" t="str">
            <v/>
          </cell>
          <cell r="BU252" t="str">
            <v/>
          </cell>
          <cell r="BW252" t="str">
            <v/>
          </cell>
          <cell r="BX252" t="str">
            <v/>
          </cell>
          <cell r="BY252" t="str">
            <v>50</v>
          </cell>
          <cell r="BZ252" t="str">
            <v>UKLP IADBI333</v>
          </cell>
          <cell r="CA252" t="str">
            <v>R &amp; N</v>
          </cell>
          <cell r="CB252" t="str">
            <v>XO3629</v>
          </cell>
          <cell r="CC252" t="str">
            <v>Minor Enhancements Team</v>
          </cell>
          <cell r="CD252" t="str">
            <v>ISU</v>
          </cell>
          <cell r="CE252" t="str">
            <v>Reads</v>
          </cell>
          <cell r="CF252" t="str">
            <v>31-100days</v>
          </cell>
          <cell r="CG252" t="b">
            <v>0</v>
          </cell>
          <cell r="CH252" t="str">
            <v/>
          </cell>
          <cell r="CJ252" t="b">
            <v>0</v>
          </cell>
          <cell r="CK252" t="b">
            <v>0</v>
          </cell>
          <cell r="CL252" t="b">
            <v>0</v>
          </cell>
          <cell r="CM252" t="str">
            <v/>
          </cell>
          <cell r="CO252" t="str">
            <v/>
          </cell>
          <cell r="CP252" t="str">
            <v/>
          </cell>
          <cell r="CQ252" t="b">
            <v>0</v>
          </cell>
          <cell r="CR252" t="b">
            <v>0</v>
          </cell>
          <cell r="CS252" t="str">
            <v>Customer</v>
          </cell>
          <cell r="CT252" t="str">
            <v/>
          </cell>
          <cell r="CU252" t="str">
            <v/>
          </cell>
          <cell r="CV252" t="str">
            <v>Xoserve Internal CR (business improvement initiative)</v>
          </cell>
          <cell r="CW252" t="str">
            <v>Xoserve Only</v>
          </cell>
          <cell r="CX252" t="b">
            <v>0</v>
          </cell>
          <cell r="CY252" t="b">
            <v>0</v>
          </cell>
          <cell r="CZ252" t="b">
            <v>0</v>
          </cell>
          <cell r="DA252" t="b">
            <v>0</v>
          </cell>
          <cell r="DB252" t="str">
            <v>Service Area 23: Internal</v>
          </cell>
          <cell r="DC252" t="str">
            <v>None (Xoserve internal initiative)</v>
          </cell>
          <cell r="DD252" t="str">
            <v>Low</v>
          </cell>
          <cell r="DE252" t="b">
            <v>0</v>
          </cell>
          <cell r="DF252" t="b">
            <v>0</v>
          </cell>
        </row>
        <row r="253">
          <cell r="A253" t="str">
            <v>4483</v>
          </cell>
          <cell r="B253" t="str">
            <v>Unique Sites – NTS Datalogged sites in CON file</v>
          </cell>
          <cell r="C253" t="str">
            <v>Z2 - Change cancelled</v>
          </cell>
          <cell r="D253">
            <v>43084</v>
          </cell>
          <cell r="E253" t="str">
            <v>CO-RCVD 30/10/2017
Moved from CO-RCVD to 2.1 Start Up Approach in Progress 09/11/2017
99. Change Cancelled</v>
          </cell>
          <cell r="F253" t="str">
            <v/>
          </cell>
          <cell r="G253" t="b">
            <v>0</v>
          </cell>
          <cell r="H253" t="str">
            <v/>
          </cell>
          <cell r="I253">
            <v>42892</v>
          </cell>
          <cell r="K253">
            <v>43405</v>
          </cell>
          <cell r="L253" t="b">
            <v>0</v>
          </cell>
          <cell r="M253" t="str">
            <v/>
          </cell>
          <cell r="N253" t="str">
            <v/>
          </cell>
          <cell r="O253" t="str">
            <v/>
          </cell>
          <cell r="P253" t="str">
            <v>Liz Ryan</v>
          </cell>
          <cell r="Q253" t="str">
            <v/>
          </cell>
          <cell r="R253" t="str">
            <v/>
          </cell>
          <cell r="S253" t="str">
            <v>Dene Williams</v>
          </cell>
          <cell r="T253" t="str">
            <v>CR (Internal)</v>
          </cell>
          <cell r="U253" t="str">
            <v>CLOSED</v>
          </cell>
          <cell r="V253" t="b">
            <v>0</v>
          </cell>
          <cell r="X253" t="str">
            <v/>
          </cell>
          <cell r="AD253" t="str">
            <v/>
          </cell>
          <cell r="AF253" t="str">
            <v/>
          </cell>
          <cell r="AN253" t="str">
            <v/>
          </cell>
          <cell r="AR253" t="str">
            <v/>
          </cell>
          <cell r="AS253" t="str">
            <v/>
          </cell>
          <cell r="AZ253" t="str">
            <v/>
          </cell>
          <cell r="BB253" t="str">
            <v/>
          </cell>
          <cell r="BC253" t="str">
            <v/>
          </cell>
          <cell r="BE253" t="b">
            <v>0</v>
          </cell>
          <cell r="BM253" t="str">
            <v/>
          </cell>
          <cell r="BO253" t="str">
            <v>14/12/17 DC Email received from Liz Ryan to say this change and 4521 are duplicated.  I am closing this one as 4521 has a HLE being done.
13/12/17 DC Julie has highliged that this change by be duplicated by 4521, she ha sent an email to Liz to confirm.  T</v>
          </cell>
          <cell r="BQ253" t="str">
            <v/>
          </cell>
          <cell r="BS253" t="str">
            <v/>
          </cell>
          <cell r="BU253" t="str">
            <v/>
          </cell>
          <cell r="BW253" t="str">
            <v/>
          </cell>
          <cell r="BX253" t="str">
            <v/>
          </cell>
          <cell r="BY253" t="str">
            <v>99</v>
          </cell>
          <cell r="BZ253" t="str">
            <v>UKLP IADBI335</v>
          </cell>
          <cell r="CA253" t="str">
            <v>R &amp; N</v>
          </cell>
          <cell r="CB253" t="str">
            <v/>
          </cell>
          <cell r="CC253" t="str">
            <v>Project Delivery</v>
          </cell>
          <cell r="CD253" t="str">
            <v>ISU</v>
          </cell>
          <cell r="CE253" t="str">
            <v>Other</v>
          </cell>
          <cell r="CF253" t="str">
            <v>31-100days</v>
          </cell>
          <cell r="CG253" t="b">
            <v>1</v>
          </cell>
          <cell r="CH253" t="str">
            <v>Xoserve</v>
          </cell>
          <cell r="CI253">
            <v>43465</v>
          </cell>
          <cell r="CJ253" t="b">
            <v>0</v>
          </cell>
          <cell r="CK253" t="b">
            <v>0</v>
          </cell>
          <cell r="CL253" t="b">
            <v>0</v>
          </cell>
          <cell r="CM253" t="str">
            <v/>
          </cell>
          <cell r="CO253" t="str">
            <v/>
          </cell>
          <cell r="CP253" t="str">
            <v>High</v>
          </cell>
          <cell r="CQ253" t="b">
            <v>0</v>
          </cell>
          <cell r="CR253" t="b">
            <v>0</v>
          </cell>
          <cell r="CS253" t="str">
            <v>Customer</v>
          </cell>
          <cell r="CT253" t="str">
            <v/>
          </cell>
          <cell r="CU253" t="str">
            <v/>
          </cell>
          <cell r="CV253" t="str">
            <v/>
          </cell>
          <cell r="CW253" t="str">
            <v/>
          </cell>
          <cell r="CX253" t="b">
            <v>0</v>
          </cell>
          <cell r="CY253" t="b">
            <v>0</v>
          </cell>
          <cell r="CZ253" t="b">
            <v>0</v>
          </cell>
          <cell r="DA253" t="b">
            <v>0</v>
          </cell>
          <cell r="DB253" t="str">
            <v/>
          </cell>
          <cell r="DC253" t="str">
            <v/>
          </cell>
          <cell r="DD253" t="str">
            <v/>
          </cell>
          <cell r="DE253" t="b">
            <v>0</v>
          </cell>
          <cell r="DF253" t="b">
            <v>0</v>
          </cell>
        </row>
        <row r="254">
          <cell r="A254" t="str">
            <v>4581</v>
          </cell>
          <cell r="B254" t="str">
            <v>MD05 – Automatic Exception resolver Batch Job change</v>
          </cell>
          <cell r="C254" t="str">
            <v>Z2 - Change cancelled</v>
          </cell>
          <cell r="D254">
            <v>43150</v>
          </cell>
          <cell r="E254" t="str">
            <v>1. Awaiting ICAF Assignment
2.2. Awaiting ME/BICC HLE Quote
98. Xoserve Propose Change Not Required
99. Change Cancelled</v>
          </cell>
          <cell r="F254" t="str">
            <v>n MD05 Exception generates after the daily Demand Estimation Run completes at approximately 00:40 every morning. The MD05 can be generated as a result of missing profiles or due to another outstanding exception. The MD05 is a critical Exception that needs</v>
          </cell>
          <cell r="G254" t="b">
            <v>0</v>
          </cell>
          <cell r="H254" t="str">
            <v/>
          </cell>
          <cell r="I254">
            <v>43116</v>
          </cell>
          <cell r="K254">
            <v>43159</v>
          </cell>
          <cell r="L254" t="b">
            <v>0</v>
          </cell>
          <cell r="M254" t="str">
            <v/>
          </cell>
          <cell r="N254" t="str">
            <v/>
          </cell>
          <cell r="O254" t="str">
            <v/>
          </cell>
          <cell r="P254" t="str">
            <v>Jo Duncan</v>
          </cell>
          <cell r="Q254" t="str">
            <v/>
          </cell>
          <cell r="R254" t="str">
            <v>Sandra Simpson</v>
          </cell>
          <cell r="S254" t="str">
            <v>Donna Johnson</v>
          </cell>
          <cell r="T254" t="str">
            <v>CR (Internal)</v>
          </cell>
          <cell r="U254" t="str">
            <v>CLOSED</v>
          </cell>
          <cell r="V254" t="b">
            <v>0</v>
          </cell>
          <cell r="W254">
            <v>43150</v>
          </cell>
          <cell r="X254" t="str">
            <v/>
          </cell>
          <cell r="AD254" t="str">
            <v/>
          </cell>
          <cell r="AF254" t="str">
            <v/>
          </cell>
          <cell r="AN254" t="str">
            <v/>
          </cell>
          <cell r="AR254" t="str">
            <v/>
          </cell>
          <cell r="AS254" t="str">
            <v/>
          </cell>
          <cell r="AZ254" t="str">
            <v/>
          </cell>
          <cell r="BB254" t="str">
            <v/>
          </cell>
          <cell r="BC254" t="str">
            <v/>
          </cell>
          <cell r="BE254" t="b">
            <v>0</v>
          </cell>
          <cell r="BM254" t="str">
            <v/>
          </cell>
          <cell r="BO254" t="str">
            <v>19/02/2018 DC Email from Dean Johnson to say we can now close this change as it is being dealt with by the service desk.
09/02/2018 DC Discussed with Pooja today, this will be done as an SR so the change can be closed, we will need confiramtion for Dean f</v>
          </cell>
          <cell r="BQ254" t="str">
            <v/>
          </cell>
          <cell r="BS254" t="str">
            <v/>
          </cell>
          <cell r="BU254" t="str">
            <v/>
          </cell>
          <cell r="BW254" t="str">
            <v/>
          </cell>
          <cell r="BX254" t="str">
            <v/>
          </cell>
          <cell r="BY254" t="str">
            <v>50</v>
          </cell>
          <cell r="BZ254" t="str">
            <v/>
          </cell>
          <cell r="CA254" t="str">
            <v>Other</v>
          </cell>
          <cell r="CB254" t="str">
            <v>XO3634</v>
          </cell>
          <cell r="CC254" t="str">
            <v>ME</v>
          </cell>
          <cell r="CD254" t="str">
            <v>ISU</v>
          </cell>
          <cell r="CE254" t="str">
            <v>Reads</v>
          </cell>
          <cell r="CF254" t="str">
            <v>0-30 days</v>
          </cell>
          <cell r="CG254" t="b">
            <v>1</v>
          </cell>
          <cell r="CH254" t="str">
            <v>Xoserve</v>
          </cell>
          <cell r="CI254">
            <v>43159</v>
          </cell>
          <cell r="CJ254" t="b">
            <v>0</v>
          </cell>
          <cell r="CK254" t="b">
            <v>0</v>
          </cell>
          <cell r="CL254" t="b">
            <v>0</v>
          </cell>
          <cell r="CM254" t="str">
            <v/>
          </cell>
          <cell r="CN254">
            <v>0</v>
          </cell>
          <cell r="CO254" t="str">
            <v/>
          </cell>
          <cell r="CP254" t="str">
            <v>Medium</v>
          </cell>
          <cell r="CQ254" t="b">
            <v>0</v>
          </cell>
          <cell r="CR254" t="b">
            <v>0</v>
          </cell>
          <cell r="CS254" t="str">
            <v/>
          </cell>
          <cell r="CT254" t="str">
            <v>Daily</v>
          </cell>
          <cell r="CU254" t="str">
            <v>One</v>
          </cell>
          <cell r="CV254" t="str">
            <v>Xoserve Internal CR (business improvement initiative)</v>
          </cell>
          <cell r="CW254" t="str">
            <v>Multiple Market Groups</v>
          </cell>
          <cell r="CX254" t="b">
            <v>1</v>
          </cell>
          <cell r="CY254" t="b">
            <v>0</v>
          </cell>
          <cell r="CZ254" t="b">
            <v>0</v>
          </cell>
          <cell r="DA254" t="b">
            <v>0</v>
          </cell>
          <cell r="DB254" t="str">
            <v/>
          </cell>
          <cell r="DC254" t="str">
            <v>One</v>
          </cell>
          <cell r="DD254" t="str">
            <v>Medium</v>
          </cell>
          <cell r="DE254" t="b">
            <v>0</v>
          </cell>
          <cell r="DF254" t="b">
            <v>0</v>
          </cell>
        </row>
        <row r="255">
          <cell r="A255" t="str">
            <v>4454</v>
          </cell>
          <cell r="B255" t="str">
            <v>Cadent Billing - DN Sales (Outbound Services)</v>
          </cell>
          <cell r="C255" t="str">
            <v>D1 - Change in delivery</v>
          </cell>
          <cell r="D255">
            <v>43208</v>
          </cell>
          <cell r="E255" t="str">
            <v>CO-RCVD - 30/10/2017
Moved from CO-RCVD to 2.1 Start Up Approach in Progress 08/11/2017
4. EQR In-Progress
7. BER/Business Case In Progress 07/02/18
11. Change in delivery</v>
          </cell>
          <cell r="F255" t="str">
            <v/>
          </cell>
          <cell r="G255" t="b">
            <v>0</v>
          </cell>
          <cell r="H255" t="str">
            <v/>
          </cell>
          <cell r="I255">
            <v>42720</v>
          </cell>
          <cell r="K255">
            <v>43252</v>
          </cell>
          <cell r="L255" t="b">
            <v>0</v>
          </cell>
          <cell r="M255" t="str">
            <v/>
          </cell>
          <cell r="N255" t="str">
            <v/>
          </cell>
          <cell r="O255" t="str">
            <v/>
          </cell>
          <cell r="P255" t="str">
            <v>Linda Whitcroft</v>
          </cell>
          <cell r="Q255" t="str">
            <v/>
          </cell>
          <cell r="R255" t="str">
            <v/>
          </cell>
          <cell r="S255" t="str">
            <v>Padmini Duvvuri</v>
          </cell>
          <cell r="T255" t="str">
            <v>CP</v>
          </cell>
          <cell r="U255" t="str">
            <v>LIVE</v>
          </cell>
          <cell r="V255" t="b">
            <v>0</v>
          </cell>
          <cell r="X255" t="str">
            <v/>
          </cell>
          <cell r="AD255" t="str">
            <v/>
          </cell>
          <cell r="AF255" t="str">
            <v/>
          </cell>
          <cell r="AN255" t="str">
            <v/>
          </cell>
          <cell r="AR255" t="str">
            <v/>
          </cell>
          <cell r="AS255" t="str">
            <v/>
          </cell>
          <cell r="AZ255" t="str">
            <v/>
          </cell>
          <cell r="BB255" t="str">
            <v/>
          </cell>
          <cell r="BC255" t="str">
            <v/>
          </cell>
          <cell r="BE255" t="b">
            <v>0</v>
          </cell>
          <cell r="BH255">
            <v>43413</v>
          </cell>
          <cell r="BM255" t="str">
            <v/>
          </cell>
          <cell r="BO255" t="str">
            <v>18/04/18 - AC- BER was approved at the April ChMC meeting. 
07/02/18 - ChMC outcome - R3 Initial Scope approved / EQR Approved / Proposed BER to be submitted for ChmC April
23/01/2018 DC this change as agreed to for scope R3 at the DSC DSG meeting.
11/0</v>
          </cell>
          <cell r="BQ255" t="str">
            <v/>
          </cell>
          <cell r="BS255" t="str">
            <v/>
          </cell>
          <cell r="BU255" t="str">
            <v/>
          </cell>
          <cell r="BW255" t="str">
            <v/>
          </cell>
          <cell r="BX255" t="str">
            <v/>
          </cell>
          <cell r="BY255" t="str">
            <v>3</v>
          </cell>
          <cell r="BZ255" t="str">
            <v>UKLP IADBI281</v>
          </cell>
          <cell r="CA255" t="str">
            <v>R &amp; N</v>
          </cell>
          <cell r="CB255" t="str">
            <v/>
          </cell>
          <cell r="CC255" t="str">
            <v>Third Party SI / Service Provider</v>
          </cell>
          <cell r="CD255" t="str">
            <v>ISU</v>
          </cell>
          <cell r="CE255" t="str">
            <v>Invoicing</v>
          </cell>
          <cell r="CF255" t="str">
            <v>31-100days</v>
          </cell>
          <cell r="CG255" t="b">
            <v>1</v>
          </cell>
          <cell r="CH255" t="str">
            <v>Both Xoserve &amp; Customer</v>
          </cell>
          <cell r="CI255">
            <v>43252</v>
          </cell>
          <cell r="CJ255" t="b">
            <v>1</v>
          </cell>
          <cell r="CK255" t="b">
            <v>1</v>
          </cell>
          <cell r="CL255" t="b">
            <v>1</v>
          </cell>
          <cell r="CM255" t="str">
            <v/>
          </cell>
          <cell r="CO255" t="str">
            <v/>
          </cell>
          <cell r="CP255" t="str">
            <v>High</v>
          </cell>
          <cell r="CQ255" t="b">
            <v>0</v>
          </cell>
          <cell r="CR255" t="b">
            <v>0</v>
          </cell>
          <cell r="CS255" t="str">
            <v/>
          </cell>
          <cell r="CT255" t="str">
            <v>Daily</v>
          </cell>
          <cell r="CU255" t="str">
            <v>Two to Five</v>
          </cell>
          <cell r="CV255" t="str">
            <v>MOD/Ofgem</v>
          </cell>
          <cell r="CW255" t="str">
            <v>Multiple Market Groups</v>
          </cell>
          <cell r="CX255" t="b">
            <v>1</v>
          </cell>
          <cell r="CY255" t="b">
            <v>1</v>
          </cell>
          <cell r="CZ255" t="b">
            <v>0</v>
          </cell>
          <cell r="DA255" t="b">
            <v>0</v>
          </cell>
          <cell r="DB255" t="str">
            <v>Service Area 7: NTS Capacity / LDZ Capacity / Commodity / Reconciliation / Ad-Hoc Adjustment and Energy Balancing Invoices</v>
          </cell>
          <cell r="DC255" t="str">
            <v>Two to Five</v>
          </cell>
          <cell r="DD255" t="str">
            <v>High</v>
          </cell>
          <cell r="DE255" t="b">
            <v>0</v>
          </cell>
          <cell r="DF255" t="b">
            <v>0</v>
          </cell>
          <cell r="DG255">
            <v>43082</v>
          </cell>
          <cell r="DH255">
            <v>43138</v>
          </cell>
          <cell r="DJ255">
            <v>43201</v>
          </cell>
        </row>
        <row r="256">
          <cell r="A256" t="str">
            <v>4484</v>
          </cell>
          <cell r="B256" t="str">
            <v>Remove restriction on nominated SOQ (as per MOD 445</v>
          </cell>
          <cell r="C256" t="str">
            <v>D1 - Change in delivery</v>
          </cell>
          <cell r="D256">
            <v>43249</v>
          </cell>
          <cell r="E256" t="str">
            <v>CO-RCVD 30/10/2017
Moved from CO-RCVD to 2.1 Start Up Approach in Progress 09/11/2017
B1 - Start Up In Progress (Awaiting PAT/RACI)
D1 - Change in delivery</v>
          </cell>
          <cell r="F256" t="str">
            <v/>
          </cell>
          <cell r="G256" t="b">
            <v>0</v>
          </cell>
          <cell r="H256" t="str">
            <v/>
          </cell>
          <cell r="I256">
            <v>42892</v>
          </cell>
          <cell r="K256">
            <v>43374</v>
          </cell>
          <cell r="L256" t="b">
            <v>0</v>
          </cell>
          <cell r="M256" t="str">
            <v/>
          </cell>
          <cell r="N256" t="str">
            <v/>
          </cell>
          <cell r="O256" t="str">
            <v/>
          </cell>
          <cell r="P256" t="str">
            <v>Bhupinder Basra</v>
          </cell>
          <cell r="Q256" t="str">
            <v/>
          </cell>
          <cell r="R256" t="str">
            <v/>
          </cell>
          <cell r="S256" t="str">
            <v>Matt Rider</v>
          </cell>
          <cell r="T256" t="str">
            <v>CR (Internal)</v>
          </cell>
          <cell r="U256" t="str">
            <v>LIVE</v>
          </cell>
          <cell r="V256" t="b">
            <v>0</v>
          </cell>
          <cell r="X256" t="str">
            <v/>
          </cell>
          <cell r="AD256" t="str">
            <v/>
          </cell>
          <cell r="AF256" t="str">
            <v/>
          </cell>
          <cell r="AN256" t="str">
            <v/>
          </cell>
          <cell r="AR256" t="str">
            <v/>
          </cell>
          <cell r="AS256" t="str">
            <v/>
          </cell>
          <cell r="AZ256" t="str">
            <v/>
          </cell>
          <cell r="BB256" t="str">
            <v/>
          </cell>
          <cell r="BC256" t="str">
            <v/>
          </cell>
          <cell r="BE256" t="b">
            <v>0</v>
          </cell>
          <cell r="BH256">
            <v>43295</v>
          </cell>
          <cell r="BM256" t="str">
            <v/>
          </cell>
          <cell r="BO256" t="str">
            <v>29/05/18 - Julie B - XRN4685 raised as parent CR for Minor Release drop 1 - July2018.
13/02/2018 Julie B - Matt R updated - Meeting held with SME's who have clarified the requirments. Change to be processed through to IA by the MR team.
06/02.2018 DC Th</v>
          </cell>
          <cell r="BQ256" t="str">
            <v/>
          </cell>
          <cell r="BS256" t="str">
            <v/>
          </cell>
          <cell r="BU256" t="str">
            <v/>
          </cell>
          <cell r="BW256" t="str">
            <v/>
          </cell>
          <cell r="BX256" t="str">
            <v/>
          </cell>
          <cell r="BY256" t="str">
            <v>Jul2018</v>
          </cell>
          <cell r="BZ256" t="str">
            <v>UKLP IADBI336</v>
          </cell>
          <cell r="CA256" t="str">
            <v>R &amp; N</v>
          </cell>
          <cell r="CB256" t="str">
            <v/>
          </cell>
          <cell r="CC256" t="str">
            <v>Third Party SI / Service Provider</v>
          </cell>
          <cell r="CD256" t="str">
            <v>ISU</v>
          </cell>
          <cell r="CE256" t="str">
            <v>SPA</v>
          </cell>
          <cell r="CF256" t="str">
            <v>31-100days</v>
          </cell>
          <cell r="CG256" t="b">
            <v>0</v>
          </cell>
          <cell r="CH256" t="str">
            <v/>
          </cell>
          <cell r="CJ256" t="b">
            <v>0</v>
          </cell>
          <cell r="CK256" t="b">
            <v>0</v>
          </cell>
          <cell r="CL256" t="b">
            <v>0</v>
          </cell>
          <cell r="CM256" t="str">
            <v/>
          </cell>
          <cell r="CO256" t="str">
            <v/>
          </cell>
          <cell r="CP256" t="str">
            <v/>
          </cell>
          <cell r="CQ256" t="b">
            <v>0</v>
          </cell>
          <cell r="CR256" t="b">
            <v>0</v>
          </cell>
          <cell r="CS256" t="str">
            <v>customer</v>
          </cell>
          <cell r="CT256" t="str">
            <v/>
          </cell>
          <cell r="CU256" t="str">
            <v/>
          </cell>
          <cell r="CV256" t="str">
            <v>MOD/Ofgem</v>
          </cell>
          <cell r="CW256" t="str">
            <v>Multiple Market Groups</v>
          </cell>
          <cell r="CX256" t="b">
            <v>1</v>
          </cell>
          <cell r="CY256" t="b">
            <v>0</v>
          </cell>
          <cell r="CZ256" t="b">
            <v>0</v>
          </cell>
          <cell r="DA256" t="b">
            <v>0</v>
          </cell>
          <cell r="DB256" t="str">
            <v>Service Area 1: Manage Supply Point Registration</v>
          </cell>
          <cell r="DC256" t="str">
            <v>Two to Five</v>
          </cell>
          <cell r="DD256" t="str">
            <v>Medium</v>
          </cell>
          <cell r="DE256" t="b">
            <v>0</v>
          </cell>
          <cell r="DF256" t="b">
            <v>0</v>
          </cell>
        </row>
        <row r="257">
          <cell r="A257" t="str">
            <v>1154</v>
          </cell>
          <cell r="B257" t="str">
            <v>UK Link Programme 
(Archiving)</v>
          </cell>
          <cell r="C257" t="str">
            <v>D1 - Change in delivery</v>
          </cell>
          <cell r="D257">
            <v>42887</v>
          </cell>
          <cell r="E257" t="str">
            <v>CO RCVD 03/03/2008
EQ PNDG 05/03/2008
EQ PROD 05/03/2008
BE PNDG 19/05/2009
BE PROD 19/05/2009
BE SENT 19/05/2009
CA RCVD 19/05/2009
SN PNDG 19/05/2009
SN PROD 19/05/2009
EQ PROD 05/03/2008
SN PROD 19/05/2009
PD PROD 22/08/2012
PD IMPD 01/06/2017
PD-IMPD</v>
          </cell>
          <cell r="F257" t="str">
            <v xml:space="preserve">Programme to manage all workstreams engaged in the UK Link activities.  </v>
          </cell>
          <cell r="G257" t="b">
            <v>0</v>
          </cell>
          <cell r="H257" t="str">
            <v/>
          </cell>
          <cell r="I257">
            <v>39510</v>
          </cell>
          <cell r="J257">
            <v>39961</v>
          </cell>
          <cell r="K257">
            <v>42887</v>
          </cell>
          <cell r="L257" t="b">
            <v>0</v>
          </cell>
          <cell r="M257" t="str">
            <v>ALL</v>
          </cell>
          <cell r="N257" t="str">
            <v/>
          </cell>
          <cell r="O257" t="str">
            <v/>
          </cell>
          <cell r="P257" t="str">
            <v>Chris Smith</v>
          </cell>
          <cell r="Q257" t="str">
            <v>Prioritisation Meeting 05/03/08</v>
          </cell>
          <cell r="R257" t="str">
            <v>Sat Kalsi</v>
          </cell>
          <cell r="S257" t="str">
            <v>Neil Morgan</v>
          </cell>
          <cell r="T257" t="str">
            <v>CP</v>
          </cell>
          <cell r="U257" t="str">
            <v>LIVE</v>
          </cell>
          <cell r="V257" t="b">
            <v>0</v>
          </cell>
          <cell r="X257" t="str">
            <v>Sandra Simpson</v>
          </cell>
          <cell r="Y257">
            <v>39960</v>
          </cell>
          <cell r="AD257" t="str">
            <v/>
          </cell>
          <cell r="AF257" t="str">
            <v>PROD</v>
          </cell>
          <cell r="AG257">
            <v>39512</v>
          </cell>
          <cell r="AI257">
            <v>39952</v>
          </cell>
          <cell r="AJ257">
            <v>39952</v>
          </cell>
          <cell r="AK257">
            <v>39952</v>
          </cell>
          <cell r="AL257">
            <v>39952</v>
          </cell>
          <cell r="AM257">
            <v>39952</v>
          </cell>
          <cell r="AN257" t="str">
            <v>Project Board Meeting on 19/05/09</v>
          </cell>
          <cell r="AO257">
            <v>40044</v>
          </cell>
          <cell r="AR257" t="str">
            <v/>
          </cell>
          <cell r="AS257" t="str">
            <v>SENT</v>
          </cell>
          <cell r="AT257">
            <v>39952</v>
          </cell>
          <cell r="AU257">
            <v>39952</v>
          </cell>
          <cell r="AV257">
            <v>41155</v>
          </cell>
          <cell r="AZ257" t="str">
            <v/>
          </cell>
          <cell r="BB257" t="str">
            <v/>
          </cell>
          <cell r="BC257" t="str">
            <v>PROD</v>
          </cell>
          <cell r="BD257">
            <v>39952</v>
          </cell>
          <cell r="BE257" t="b">
            <v>0</v>
          </cell>
          <cell r="BF257">
            <v>7</v>
          </cell>
          <cell r="BH257">
            <v>43359</v>
          </cell>
          <cell r="BJ257">
            <v>43038</v>
          </cell>
          <cell r="BM257" t="str">
            <v>PROD</v>
          </cell>
          <cell r="BO257" t="str">
            <v>30/04/18 - Changed imp date to data archival imp date
16/11/17 - JB change back to 11. Change In Delivery as Decomissiong / Archival are still live on going workstreams.
07/06/17 DC Update from planning meeting, PIS activities are underway, PIS exit date</v>
          </cell>
          <cell r="BQ257" t="str">
            <v/>
          </cell>
          <cell r="BS257" t="str">
            <v/>
          </cell>
          <cell r="BU257" t="str">
            <v/>
          </cell>
          <cell r="BW257" t="str">
            <v/>
          </cell>
          <cell r="BX257" t="str">
            <v>High</v>
          </cell>
          <cell r="BY257" t="str">
            <v>1</v>
          </cell>
          <cell r="BZ257" t="str">
            <v/>
          </cell>
          <cell r="CA257" t="str">
            <v>R &amp; N</v>
          </cell>
          <cell r="CB257" t="str">
            <v/>
          </cell>
          <cell r="CC257" t="str">
            <v>Third Party SI / Service Provider</v>
          </cell>
          <cell r="CD257" t="str">
            <v>Other</v>
          </cell>
          <cell r="CE257" t="str">
            <v>Other</v>
          </cell>
          <cell r="CF257" t="str">
            <v>100+days</v>
          </cell>
          <cell r="CG257" t="b">
            <v>0</v>
          </cell>
          <cell r="CH257" t="str">
            <v/>
          </cell>
          <cell r="CJ257" t="b">
            <v>0</v>
          </cell>
          <cell r="CK257" t="b">
            <v>0</v>
          </cell>
          <cell r="CL257" t="b">
            <v>0</v>
          </cell>
          <cell r="CM257" t="str">
            <v/>
          </cell>
          <cell r="CO257" t="str">
            <v/>
          </cell>
          <cell r="CP257" t="str">
            <v/>
          </cell>
          <cell r="CQ257" t="b">
            <v>0</v>
          </cell>
          <cell r="CR257" t="b">
            <v>0</v>
          </cell>
          <cell r="CS257" t="str">
            <v>Both</v>
          </cell>
          <cell r="CT257" t="str">
            <v/>
          </cell>
          <cell r="CU257" t="str">
            <v/>
          </cell>
          <cell r="CV257" t="str">
            <v>Xoserve Internal CR (business improvement initiative)</v>
          </cell>
          <cell r="CW257" t="str">
            <v>All UK Gas Market Participants</v>
          </cell>
          <cell r="CX257" t="b">
            <v>1</v>
          </cell>
          <cell r="CY257" t="b">
            <v>1</v>
          </cell>
          <cell r="CZ257" t="b">
            <v>1</v>
          </cell>
          <cell r="DA257" t="b">
            <v>1</v>
          </cell>
          <cell r="DB257" t="str">
            <v>Service Area 23: Internal</v>
          </cell>
          <cell r="DC257" t="str">
            <v>All</v>
          </cell>
          <cell r="DD257" t="str">
            <v>High</v>
          </cell>
          <cell r="DE257" t="b">
            <v>0</v>
          </cell>
          <cell r="DF257" t="b">
            <v>0</v>
          </cell>
        </row>
        <row r="258">
          <cell r="A258" t="str">
            <v>COR2432</v>
          </cell>
          <cell r="B258" t="str">
            <v>Oracle &amp; CA Gen Upgrade</v>
          </cell>
          <cell r="C258" t="str">
            <v>Z2 - Change cancelled</v>
          </cell>
          <cell r="D258">
            <v>41134</v>
          </cell>
          <cell r="E258" t="str">
            <v>CO RCVD 07/10/2011,EQ PNDG 12/10/2011,EQ CLSD 13/08/2012
Moved from EQ-CLSD to 99. Change Cancelled 08/11/2017</v>
          </cell>
          <cell r="F258" t="str">
            <v/>
          </cell>
          <cell r="G258" t="b">
            <v>0</v>
          </cell>
          <cell r="H258" t="str">
            <v/>
          </cell>
          <cell r="I258">
            <v>40823</v>
          </cell>
          <cell r="J258">
            <v>40848</v>
          </cell>
          <cell r="L258" t="b">
            <v>0</v>
          </cell>
          <cell r="M258" t="str">
            <v/>
          </cell>
          <cell r="N258" t="str">
            <v/>
          </cell>
          <cell r="O258" t="str">
            <v/>
          </cell>
          <cell r="P258" t="str">
            <v>Christina McArthur</v>
          </cell>
          <cell r="Q258" t="str">
            <v>Workload Meeting 12/10/11</v>
          </cell>
          <cell r="R258" t="str">
            <v/>
          </cell>
          <cell r="S258" t="str">
            <v>Sat Kalsi</v>
          </cell>
          <cell r="T258" t="str">
            <v>CR (internal)</v>
          </cell>
          <cell r="U258" t="str">
            <v>CLOSED</v>
          </cell>
          <cell r="V258" t="b">
            <v>0</v>
          </cell>
          <cell r="X258" t="str">
            <v>Christina McArthur</v>
          </cell>
          <cell r="Y258">
            <v>40848</v>
          </cell>
          <cell r="Z258">
            <v>41030</v>
          </cell>
          <cell r="AA258">
            <v>41030</v>
          </cell>
          <cell r="AD258" t="str">
            <v/>
          </cell>
          <cell r="AF258" t="str">
            <v>CLSD</v>
          </cell>
          <cell r="AG258">
            <v>41134</v>
          </cell>
          <cell r="AN258" t="str">
            <v/>
          </cell>
          <cell r="AR258" t="str">
            <v/>
          </cell>
          <cell r="AS258" t="str">
            <v/>
          </cell>
          <cell r="AZ258" t="str">
            <v/>
          </cell>
          <cell r="BB258" t="str">
            <v/>
          </cell>
          <cell r="BC258" t="str">
            <v/>
          </cell>
          <cell r="BE258" t="b">
            <v>0</v>
          </cell>
          <cell r="BF258">
            <v>7</v>
          </cell>
          <cell r="BM258" t="str">
            <v/>
          </cell>
          <cell r="BO258" t="str">
            <v xml:space="preserve">13/08/12 KB - Update received from Sat Kalsi - "Further to last weeks workload meeting can you please arrange to close COR2432. This COR was raised as a place holder to undertake an upgrade of CAGen and Oracle. However, due to a change in direction a new </v>
          </cell>
          <cell r="BQ258" t="str">
            <v/>
          </cell>
          <cell r="BS258" t="str">
            <v/>
          </cell>
          <cell r="BU258" t="str">
            <v/>
          </cell>
          <cell r="BW258" t="str">
            <v/>
          </cell>
          <cell r="BX258" t="str">
            <v/>
          </cell>
          <cell r="BY258" t="str">
            <v/>
          </cell>
          <cell r="BZ258" t="str">
            <v/>
          </cell>
          <cell r="CA258" t="str">
            <v/>
          </cell>
          <cell r="CB258" t="str">
            <v/>
          </cell>
          <cell r="CC258" t="str">
            <v/>
          </cell>
          <cell r="CD258" t="str">
            <v/>
          </cell>
          <cell r="CE258" t="str">
            <v/>
          </cell>
          <cell r="CF258" t="str">
            <v/>
          </cell>
          <cell r="CG258" t="b">
            <v>0</v>
          </cell>
          <cell r="CH258" t="str">
            <v/>
          </cell>
          <cell r="CJ258" t="b">
            <v>0</v>
          </cell>
          <cell r="CK258" t="b">
            <v>0</v>
          </cell>
          <cell r="CL258" t="b">
            <v>0</v>
          </cell>
          <cell r="CM258" t="str">
            <v/>
          </cell>
          <cell r="CO258" t="str">
            <v/>
          </cell>
          <cell r="CP258" t="str">
            <v/>
          </cell>
          <cell r="CQ258" t="b">
            <v>0</v>
          </cell>
          <cell r="CR258" t="b">
            <v>0</v>
          </cell>
          <cell r="CS258" t="str">
            <v/>
          </cell>
          <cell r="CT258" t="str">
            <v/>
          </cell>
          <cell r="CU258" t="str">
            <v/>
          </cell>
          <cell r="CV258" t="str">
            <v/>
          </cell>
          <cell r="CW258" t="str">
            <v/>
          </cell>
          <cell r="CX258" t="b">
            <v>0</v>
          </cell>
          <cell r="CY258" t="b">
            <v>0</v>
          </cell>
          <cell r="CZ258" t="b">
            <v>0</v>
          </cell>
          <cell r="DA258" t="b">
            <v>0</v>
          </cell>
          <cell r="DB258" t="str">
            <v/>
          </cell>
          <cell r="DC258" t="str">
            <v/>
          </cell>
          <cell r="DD258" t="str">
            <v/>
          </cell>
          <cell r="DE258" t="b">
            <v>0</v>
          </cell>
          <cell r="DF258" t="b">
            <v>0</v>
          </cell>
        </row>
        <row r="259">
          <cell r="A259" t="str">
            <v>COR3541</v>
          </cell>
          <cell r="B259" t="str">
            <v>AQ Review 2015</v>
          </cell>
          <cell r="C259" t="str">
            <v>Z1 - Change completed</v>
          </cell>
          <cell r="D259">
            <v>42405</v>
          </cell>
          <cell r="E259" t="str">
            <v>CO-RCVD 10/12/2014
PD-CLSD 05/02/2016</v>
          </cell>
          <cell r="F259" t="str">
            <v/>
          </cell>
          <cell r="G259" t="b">
            <v>0</v>
          </cell>
          <cell r="H259" t="str">
            <v/>
          </cell>
          <cell r="I259">
            <v>41983</v>
          </cell>
          <cell r="L259" t="b">
            <v>0</v>
          </cell>
          <cell r="M259" t="str">
            <v/>
          </cell>
          <cell r="N259" t="str">
            <v/>
          </cell>
          <cell r="O259" t="str">
            <v/>
          </cell>
          <cell r="P259" t="str">
            <v>Jo Rooney</v>
          </cell>
          <cell r="Q259" t="str">
            <v>ICAF Meeting 17/12/14</v>
          </cell>
          <cell r="R259" t="str">
            <v>Vicky Palmer</v>
          </cell>
          <cell r="S259" t="str">
            <v>Lorraine Cave</v>
          </cell>
          <cell r="T259" t="str">
            <v>CR (internal)</v>
          </cell>
          <cell r="U259" t="str">
            <v>COMPLETE</v>
          </cell>
          <cell r="V259" t="b">
            <v>0</v>
          </cell>
          <cell r="W259">
            <v>42405</v>
          </cell>
          <cell r="X259" t="str">
            <v>Jo Rooney</v>
          </cell>
          <cell r="AD259" t="str">
            <v/>
          </cell>
          <cell r="AF259" t="str">
            <v/>
          </cell>
          <cell r="AN259" t="str">
            <v/>
          </cell>
          <cell r="AR259" t="str">
            <v/>
          </cell>
          <cell r="AS259" t="str">
            <v/>
          </cell>
          <cell r="AZ259" t="str">
            <v/>
          </cell>
          <cell r="BB259" t="str">
            <v/>
          </cell>
          <cell r="BC259" t="str">
            <v/>
          </cell>
          <cell r="BE259" t="b">
            <v>0</v>
          </cell>
          <cell r="BF259">
            <v>6</v>
          </cell>
          <cell r="BH259">
            <v>42314</v>
          </cell>
          <cell r="BI259">
            <v>42314</v>
          </cell>
          <cell r="BM259" t="str">
            <v>CLSD</v>
          </cell>
          <cell r="BO259" t="str">
            <v>05/02/2016: CM Project now closed.
14/12/15 Cm Planning meeting - AQ IS END DATE 2ND JAN 16.
07/12/15: Cm email recievd from Jo Rooney - the current AQ Review 2015 closedown date in the PMO plan is on or around December 19th? I need to push this out until</v>
          </cell>
          <cell r="BQ259" t="str">
            <v/>
          </cell>
          <cell r="BS259" t="str">
            <v/>
          </cell>
          <cell r="BU259" t="str">
            <v/>
          </cell>
          <cell r="BW259" t="str">
            <v/>
          </cell>
          <cell r="BX259" t="str">
            <v/>
          </cell>
          <cell r="BY259" t="str">
            <v/>
          </cell>
          <cell r="BZ259" t="str">
            <v/>
          </cell>
          <cell r="CA259" t="str">
            <v/>
          </cell>
          <cell r="CB259" t="str">
            <v/>
          </cell>
          <cell r="CC259" t="str">
            <v/>
          </cell>
          <cell r="CD259" t="str">
            <v/>
          </cell>
          <cell r="CE259" t="str">
            <v/>
          </cell>
          <cell r="CF259" t="str">
            <v/>
          </cell>
          <cell r="CG259" t="b">
            <v>0</v>
          </cell>
          <cell r="CH259" t="str">
            <v/>
          </cell>
          <cell r="CJ259" t="b">
            <v>0</v>
          </cell>
          <cell r="CK259" t="b">
            <v>0</v>
          </cell>
          <cell r="CL259" t="b">
            <v>0</v>
          </cell>
          <cell r="CM259" t="str">
            <v/>
          </cell>
          <cell r="CO259" t="str">
            <v/>
          </cell>
          <cell r="CP259" t="str">
            <v/>
          </cell>
          <cell r="CQ259" t="b">
            <v>0</v>
          </cell>
          <cell r="CR259" t="b">
            <v>0</v>
          </cell>
          <cell r="CS259" t="str">
            <v/>
          </cell>
          <cell r="CT259" t="str">
            <v/>
          </cell>
          <cell r="CU259" t="str">
            <v/>
          </cell>
          <cell r="CV259" t="str">
            <v/>
          </cell>
          <cell r="CW259" t="str">
            <v/>
          </cell>
          <cell r="CX259" t="b">
            <v>0</v>
          </cell>
          <cell r="CY259" t="b">
            <v>0</v>
          </cell>
          <cell r="CZ259" t="b">
            <v>0</v>
          </cell>
          <cell r="DA259" t="b">
            <v>0</v>
          </cell>
          <cell r="DB259" t="str">
            <v/>
          </cell>
          <cell r="DC259" t="str">
            <v/>
          </cell>
          <cell r="DD259" t="str">
            <v/>
          </cell>
          <cell r="DE259" t="b">
            <v>0</v>
          </cell>
          <cell r="DF259" t="b">
            <v>0</v>
          </cell>
        </row>
        <row r="260">
          <cell r="A260" t="str">
            <v>COR1000.05</v>
          </cell>
          <cell r="B260" t="str">
            <v>Migration of IX Files</v>
          </cell>
          <cell r="C260" t="str">
            <v>Z2 - Change cancelled</v>
          </cell>
          <cell r="D260">
            <v>40646</v>
          </cell>
          <cell r="E260" t="str">
            <v>CO RCVD 16/02/2010
EQ PNDG 17/02/2010
EQ PROD 04/06/2010
EQ CLSD 13/04/2011
Moved from EQ-CLSD to 99. Change Cancelled 08/11/2017</v>
          </cell>
          <cell r="F260" t="str">
            <v/>
          </cell>
          <cell r="G260" t="b">
            <v>0</v>
          </cell>
          <cell r="H260" t="str">
            <v/>
          </cell>
          <cell r="I260">
            <v>40225</v>
          </cell>
          <cell r="J260">
            <v>40333</v>
          </cell>
          <cell r="L260" t="b">
            <v>0</v>
          </cell>
          <cell r="M260" t="str">
            <v/>
          </cell>
          <cell r="N260" t="str">
            <v/>
          </cell>
          <cell r="O260" t="str">
            <v/>
          </cell>
          <cell r="P260" t="str">
            <v>Chris Fears</v>
          </cell>
          <cell r="Q260" t="str">
            <v>Workload Meeting 17/02/10</v>
          </cell>
          <cell r="R260" t="str">
            <v>Steve Adcock</v>
          </cell>
          <cell r="S260" t="str">
            <v>Iain Collin</v>
          </cell>
          <cell r="T260" t="str">
            <v>CR (internal)</v>
          </cell>
          <cell r="U260" t="str">
            <v>CLOSED</v>
          </cell>
          <cell r="V260" t="b">
            <v>0</v>
          </cell>
          <cell r="X260" t="str">
            <v>Dave Gore</v>
          </cell>
          <cell r="Y260">
            <v>40333</v>
          </cell>
          <cell r="AD260" t="str">
            <v/>
          </cell>
          <cell r="AF260" t="str">
            <v>CLSD</v>
          </cell>
          <cell r="AG260">
            <v>40646</v>
          </cell>
          <cell r="AN260" t="str">
            <v/>
          </cell>
          <cell r="AR260" t="str">
            <v/>
          </cell>
          <cell r="AS260" t="str">
            <v/>
          </cell>
          <cell r="AZ260" t="str">
            <v/>
          </cell>
          <cell r="BB260" t="str">
            <v/>
          </cell>
          <cell r="BC260" t="str">
            <v/>
          </cell>
          <cell r="BE260" t="b">
            <v>0</v>
          </cell>
          <cell r="BF260">
            <v>7</v>
          </cell>
          <cell r="BM260" t="str">
            <v/>
          </cell>
          <cell r="BO260" t="str">
            <v>13/04/11 AK - Email rec'd from Steve Adcock giving his approval to close change.
05/04/11 AK - Email sent to Steve Adcock stating "Re: COR1000.5 - Migration of IX Files. I have received an update from Iain Collin advising that the above named section of C</v>
          </cell>
          <cell r="BQ260" t="str">
            <v/>
          </cell>
          <cell r="BS260" t="str">
            <v/>
          </cell>
          <cell r="BU260" t="str">
            <v/>
          </cell>
          <cell r="BW260" t="str">
            <v/>
          </cell>
          <cell r="BX260" t="str">
            <v/>
          </cell>
          <cell r="BY260" t="str">
            <v/>
          </cell>
          <cell r="BZ260" t="str">
            <v/>
          </cell>
          <cell r="CA260" t="str">
            <v/>
          </cell>
          <cell r="CB260" t="str">
            <v/>
          </cell>
          <cell r="CC260" t="str">
            <v/>
          </cell>
          <cell r="CD260" t="str">
            <v/>
          </cell>
          <cell r="CE260" t="str">
            <v/>
          </cell>
          <cell r="CF260" t="str">
            <v/>
          </cell>
          <cell r="CG260" t="b">
            <v>0</v>
          </cell>
          <cell r="CH260" t="str">
            <v/>
          </cell>
          <cell r="CJ260" t="b">
            <v>0</v>
          </cell>
          <cell r="CK260" t="b">
            <v>0</v>
          </cell>
          <cell r="CL260" t="b">
            <v>0</v>
          </cell>
          <cell r="CM260" t="str">
            <v/>
          </cell>
          <cell r="CO260" t="str">
            <v/>
          </cell>
          <cell r="CP260" t="str">
            <v/>
          </cell>
          <cell r="CQ260" t="b">
            <v>0</v>
          </cell>
          <cell r="CR260" t="b">
            <v>0</v>
          </cell>
          <cell r="CS260" t="str">
            <v/>
          </cell>
          <cell r="CT260" t="str">
            <v/>
          </cell>
          <cell r="CU260" t="str">
            <v/>
          </cell>
          <cell r="CV260" t="str">
            <v/>
          </cell>
          <cell r="CW260" t="str">
            <v/>
          </cell>
          <cell r="CX260" t="b">
            <v>0</v>
          </cell>
          <cell r="CY260" t="b">
            <v>0</v>
          </cell>
          <cell r="CZ260" t="b">
            <v>0</v>
          </cell>
          <cell r="DA260" t="b">
            <v>0</v>
          </cell>
          <cell r="DB260" t="str">
            <v/>
          </cell>
          <cell r="DC260" t="str">
            <v/>
          </cell>
          <cell r="DD260" t="str">
            <v/>
          </cell>
          <cell r="DE260" t="b">
            <v>0</v>
          </cell>
          <cell r="DF260" t="b">
            <v>0</v>
          </cell>
        </row>
        <row r="261">
          <cell r="A261" t="str">
            <v>COR1154.05</v>
          </cell>
          <cell r="B261" t="str">
            <v>Industry Engagement</v>
          </cell>
          <cell r="C261" t="str">
            <v>Z1 - Change completed</v>
          </cell>
          <cell r="D261">
            <v>41192</v>
          </cell>
          <cell r="E261" t="str">
            <v>CO RCVD 26/09/2012,EQ PROD 10/10/2012</v>
          </cell>
          <cell r="F261" t="str">
            <v/>
          </cell>
          <cell r="G261" t="b">
            <v>0</v>
          </cell>
          <cell r="H261" t="str">
            <v/>
          </cell>
          <cell r="I261">
            <v>41178</v>
          </cell>
          <cell r="J261">
            <v>41192</v>
          </cell>
          <cell r="L261" t="b">
            <v>0</v>
          </cell>
          <cell r="M261" t="str">
            <v/>
          </cell>
          <cell r="N261" t="str">
            <v/>
          </cell>
          <cell r="O261" t="str">
            <v/>
          </cell>
          <cell r="P261" t="str">
            <v>Jo Bradbury</v>
          </cell>
          <cell r="Q261" t="str">
            <v>Workload Meeting 26/09/12</v>
          </cell>
          <cell r="R261" t="str">
            <v>Sat Kalsi</v>
          </cell>
          <cell r="S261" t="str">
            <v>Andy Watson</v>
          </cell>
          <cell r="T261" t="str">
            <v>CR (internal)</v>
          </cell>
          <cell r="U261" t="str">
            <v>COMPLETE</v>
          </cell>
          <cell r="V261" t="b">
            <v>0</v>
          </cell>
          <cell r="W261">
            <v>41425</v>
          </cell>
          <cell r="X261" t="str">
            <v>Jo Bradbury</v>
          </cell>
          <cell r="Y261">
            <v>41192</v>
          </cell>
          <cell r="Z261">
            <v>41631</v>
          </cell>
          <cell r="AD261" t="str">
            <v/>
          </cell>
          <cell r="AF261" t="str">
            <v>PROD</v>
          </cell>
          <cell r="AG261">
            <v>41192</v>
          </cell>
          <cell r="AN261" t="str">
            <v/>
          </cell>
          <cell r="AR261" t="str">
            <v/>
          </cell>
          <cell r="AS261" t="str">
            <v/>
          </cell>
          <cell r="AZ261" t="str">
            <v/>
          </cell>
          <cell r="BB261" t="str">
            <v/>
          </cell>
          <cell r="BC261" t="str">
            <v/>
          </cell>
          <cell r="BE261" t="b">
            <v>0</v>
          </cell>
          <cell r="BF261">
            <v>7</v>
          </cell>
          <cell r="BM261" t="str">
            <v/>
          </cell>
          <cell r="BO261" t="str">
            <v>08/01/13 KB - Targets discussed with Jo Bradbury and Phil Collins - As official project documentation will not be produced (EQR/BER etc.) the due date of 18/10/12 has been set to n/a.  Dates are not available at present but will fall in line with dates pr</v>
          </cell>
          <cell r="BQ261" t="str">
            <v/>
          </cell>
          <cell r="BS261" t="str">
            <v/>
          </cell>
          <cell r="BU261" t="str">
            <v/>
          </cell>
          <cell r="BW261" t="str">
            <v/>
          </cell>
          <cell r="BX261" t="str">
            <v/>
          </cell>
          <cell r="BY261" t="str">
            <v/>
          </cell>
          <cell r="BZ261" t="str">
            <v/>
          </cell>
          <cell r="CA261" t="str">
            <v/>
          </cell>
          <cell r="CB261" t="str">
            <v/>
          </cell>
          <cell r="CC261" t="str">
            <v/>
          </cell>
          <cell r="CD261" t="str">
            <v/>
          </cell>
          <cell r="CE261" t="str">
            <v/>
          </cell>
          <cell r="CF261" t="str">
            <v/>
          </cell>
          <cell r="CG261" t="b">
            <v>0</v>
          </cell>
          <cell r="CH261" t="str">
            <v/>
          </cell>
          <cell r="CJ261" t="b">
            <v>0</v>
          </cell>
          <cell r="CK261" t="b">
            <v>0</v>
          </cell>
          <cell r="CL261" t="b">
            <v>0</v>
          </cell>
          <cell r="CM261" t="str">
            <v/>
          </cell>
          <cell r="CO261" t="str">
            <v/>
          </cell>
          <cell r="CP261" t="str">
            <v/>
          </cell>
          <cell r="CQ261" t="b">
            <v>0</v>
          </cell>
          <cell r="CR261" t="b">
            <v>0</v>
          </cell>
          <cell r="CS261" t="str">
            <v/>
          </cell>
          <cell r="CT261" t="str">
            <v/>
          </cell>
          <cell r="CU261" t="str">
            <v/>
          </cell>
          <cell r="CV261" t="str">
            <v/>
          </cell>
          <cell r="CW261" t="str">
            <v/>
          </cell>
          <cell r="CX261" t="b">
            <v>0</v>
          </cell>
          <cell r="CY261" t="b">
            <v>0</v>
          </cell>
          <cell r="CZ261" t="b">
            <v>0</v>
          </cell>
          <cell r="DA261" t="b">
            <v>0</v>
          </cell>
          <cell r="DB261" t="str">
            <v/>
          </cell>
          <cell r="DC261" t="str">
            <v/>
          </cell>
          <cell r="DD261" t="str">
            <v/>
          </cell>
          <cell r="DE261" t="b">
            <v>0</v>
          </cell>
          <cell r="DF261" t="b">
            <v>0</v>
          </cell>
        </row>
        <row r="262">
          <cell r="A262" t="str">
            <v>COR1855</v>
          </cell>
          <cell r="B262" t="str">
            <v>CSEPs Reconciliation Sort Function on Charge Calculation Sheet</v>
          </cell>
          <cell r="C262" t="str">
            <v>Z2 - Change cancelled</v>
          </cell>
          <cell r="D262">
            <v>41337</v>
          </cell>
          <cell r="E262" t="str">
            <v>CO RCVD 24/05/2010,EQ PNDG 02/06/2010
EQ CLSD 04/03/2013
Moved from EQ-CLSD to 99. Change Cancelled 08/11/2017</v>
          </cell>
          <cell r="F262" t="str">
            <v>Currently our charge calculation screen on the CSEPs system for CSEPs Rec displays the LMNs/Rec Periods in order that the files were loaded. This makes it difficult when we need to select specific LMNs to cancel, change the status or run charge calculatio</v>
          </cell>
          <cell r="G262" t="b">
            <v>0</v>
          </cell>
          <cell r="H262" t="str">
            <v/>
          </cell>
          <cell r="I262">
            <v>40322</v>
          </cell>
          <cell r="L262" t="b">
            <v>0</v>
          </cell>
          <cell r="M262" t="str">
            <v/>
          </cell>
          <cell r="N262" t="str">
            <v/>
          </cell>
          <cell r="O262" t="str">
            <v/>
          </cell>
          <cell r="P262" t="str">
            <v>Yvonne McHugh</v>
          </cell>
          <cell r="Q262" t="str">
            <v>Workload Meeting 02/06/10</v>
          </cell>
          <cell r="R262" t="str">
            <v>Tricia Moody</v>
          </cell>
          <cell r="S262" t="str">
            <v>Lorraine Cave</v>
          </cell>
          <cell r="T262" t="str">
            <v>CR (internal)</v>
          </cell>
          <cell r="U262" t="str">
            <v>CLOSED</v>
          </cell>
          <cell r="V262" t="b">
            <v>0</v>
          </cell>
          <cell r="X262" t="str">
            <v/>
          </cell>
          <cell r="AD262" t="str">
            <v/>
          </cell>
          <cell r="AF262" t="str">
            <v>CLSD</v>
          </cell>
          <cell r="AG262">
            <v>41337</v>
          </cell>
          <cell r="AN262" t="str">
            <v/>
          </cell>
          <cell r="AR262" t="str">
            <v/>
          </cell>
          <cell r="AS262" t="str">
            <v/>
          </cell>
          <cell r="AZ262" t="str">
            <v/>
          </cell>
          <cell r="BB262" t="str">
            <v/>
          </cell>
          <cell r="BC262" t="str">
            <v/>
          </cell>
          <cell r="BE262" t="b">
            <v>0</v>
          </cell>
          <cell r="BF262">
            <v>6</v>
          </cell>
          <cell r="BM262" t="str">
            <v/>
          </cell>
          <cell r="BO262" t="str">
            <v xml:space="preserve">04/03/13 KB - This piece of work is being carried out as a Minor Enhancement (xrn2759/XO2412).  Set to EQ-CLSD.  
10/09/12 KB - Transferred from DT to LC due to change in roles.                                                                              </v>
          </cell>
          <cell r="BQ262" t="str">
            <v/>
          </cell>
          <cell r="BS262" t="str">
            <v/>
          </cell>
          <cell r="BU262" t="str">
            <v/>
          </cell>
          <cell r="BW262" t="str">
            <v/>
          </cell>
          <cell r="BX262" t="str">
            <v/>
          </cell>
          <cell r="BY262" t="str">
            <v/>
          </cell>
          <cell r="BZ262" t="str">
            <v/>
          </cell>
          <cell r="CA262" t="str">
            <v/>
          </cell>
          <cell r="CB262" t="str">
            <v/>
          </cell>
          <cell r="CC262" t="str">
            <v/>
          </cell>
          <cell r="CD262" t="str">
            <v/>
          </cell>
          <cell r="CE262" t="str">
            <v/>
          </cell>
          <cell r="CF262" t="str">
            <v/>
          </cell>
          <cell r="CG262" t="b">
            <v>0</v>
          </cell>
          <cell r="CH262" t="str">
            <v/>
          </cell>
          <cell r="CJ262" t="b">
            <v>0</v>
          </cell>
          <cell r="CK262" t="b">
            <v>0</v>
          </cell>
          <cell r="CL262" t="b">
            <v>0</v>
          </cell>
          <cell r="CM262" t="str">
            <v/>
          </cell>
          <cell r="CO262" t="str">
            <v/>
          </cell>
          <cell r="CP262" t="str">
            <v/>
          </cell>
          <cell r="CQ262" t="b">
            <v>0</v>
          </cell>
          <cell r="CR262" t="b">
            <v>0</v>
          </cell>
          <cell r="CS262" t="str">
            <v/>
          </cell>
          <cell r="CT262" t="str">
            <v/>
          </cell>
          <cell r="CU262" t="str">
            <v/>
          </cell>
          <cell r="CV262" t="str">
            <v/>
          </cell>
          <cell r="CW262" t="str">
            <v/>
          </cell>
          <cell r="CX262" t="b">
            <v>0</v>
          </cell>
          <cell r="CY262" t="b">
            <v>0</v>
          </cell>
          <cell r="CZ262" t="b">
            <v>0</v>
          </cell>
          <cell r="DA262" t="b">
            <v>0</v>
          </cell>
          <cell r="DB262" t="str">
            <v/>
          </cell>
          <cell r="DC262" t="str">
            <v/>
          </cell>
          <cell r="DD262" t="str">
            <v/>
          </cell>
          <cell r="DE262" t="b">
            <v>0</v>
          </cell>
          <cell r="DF262" t="b">
            <v>0</v>
          </cell>
        </row>
        <row r="263">
          <cell r="A263" t="str">
            <v>4496</v>
          </cell>
          <cell r="B263" t="str">
            <v>iGT Address Amendments - SAP</v>
          </cell>
          <cell r="C263" t="str">
            <v>D1 - Change in delivery</v>
          </cell>
          <cell r="D263">
            <v>43249</v>
          </cell>
          <cell r="E263" t="str">
            <v>CO-RCVD 30/10/2017
Moved from CO-RCVD to 2.1 Start Up Approach in Progress 09/11/2017
97. Xoserve require ChMC sponsorship
2.1 Start Up
B1 - Start Up In Progress (Awaiting PAT/RACI)
D1 - Change in delivery</v>
          </cell>
          <cell r="F263" t="str">
            <v/>
          </cell>
          <cell r="G263" t="b">
            <v>0</v>
          </cell>
          <cell r="H263" t="str">
            <v/>
          </cell>
          <cell r="I263">
            <v>42916</v>
          </cell>
          <cell r="K263">
            <v>43465</v>
          </cell>
          <cell r="L263" t="b">
            <v>0</v>
          </cell>
          <cell r="M263" t="str">
            <v/>
          </cell>
          <cell r="N263" t="str">
            <v/>
          </cell>
          <cell r="O263" t="str">
            <v/>
          </cell>
          <cell r="P263" t="str">
            <v>Richard Cresswell</v>
          </cell>
          <cell r="Q263" t="str">
            <v/>
          </cell>
          <cell r="R263" t="str">
            <v/>
          </cell>
          <cell r="S263" t="str">
            <v>Matt Rider</v>
          </cell>
          <cell r="T263" t="str">
            <v>CR (Internal)</v>
          </cell>
          <cell r="U263" t="str">
            <v>LIVE</v>
          </cell>
          <cell r="V263" t="b">
            <v>0</v>
          </cell>
          <cell r="X263" t="str">
            <v/>
          </cell>
          <cell r="AD263" t="str">
            <v/>
          </cell>
          <cell r="AF263" t="str">
            <v/>
          </cell>
          <cell r="AN263" t="str">
            <v/>
          </cell>
          <cell r="AR263" t="str">
            <v/>
          </cell>
          <cell r="AS263" t="str">
            <v/>
          </cell>
          <cell r="AZ263" t="str">
            <v/>
          </cell>
          <cell r="BB263" t="str">
            <v/>
          </cell>
          <cell r="BC263" t="str">
            <v/>
          </cell>
          <cell r="BE263" t="b">
            <v>0</v>
          </cell>
          <cell r="BH263">
            <v>43295</v>
          </cell>
          <cell r="BM263" t="str">
            <v/>
          </cell>
          <cell r="BO263" t="str">
            <v>29/05/18 Julie B - XRN4685 parent CR raised for Minor Release Drop 1 - July2018
13/02/2018 Julie B - Matt R updated - Meeting held with SME's who have clarified the requirments. Change to be processed through to IA by the MR team.
07/02/2018 DC We had a</v>
          </cell>
          <cell r="BQ263" t="str">
            <v/>
          </cell>
          <cell r="BS263" t="str">
            <v/>
          </cell>
          <cell r="BU263" t="str">
            <v/>
          </cell>
          <cell r="BW263" t="str">
            <v/>
          </cell>
          <cell r="BX263" t="str">
            <v/>
          </cell>
          <cell r="BY263" t="str">
            <v>Jul2018</v>
          </cell>
          <cell r="BZ263" t="str">
            <v>UKLP IADBI358</v>
          </cell>
          <cell r="CA263" t="str">
            <v>R &amp; N</v>
          </cell>
          <cell r="CB263" t="str">
            <v/>
          </cell>
          <cell r="CC263" t="str">
            <v>Third Party SI / Service Provider</v>
          </cell>
          <cell r="CD263" t="str">
            <v>ISU</v>
          </cell>
          <cell r="CE263" t="str">
            <v>SPA</v>
          </cell>
          <cell r="CF263" t="str">
            <v>31-100days</v>
          </cell>
          <cell r="CG263" t="b">
            <v>1</v>
          </cell>
          <cell r="CH263" t="str">
            <v>Xoserve</v>
          </cell>
          <cell r="CI263">
            <v>43465</v>
          </cell>
          <cell r="CJ263" t="b">
            <v>0</v>
          </cell>
          <cell r="CK263" t="b">
            <v>0</v>
          </cell>
          <cell r="CL263" t="b">
            <v>0</v>
          </cell>
          <cell r="CM263" t="str">
            <v/>
          </cell>
          <cell r="CO263" t="str">
            <v/>
          </cell>
          <cell r="CP263" t="str">
            <v>High</v>
          </cell>
          <cell r="CQ263" t="b">
            <v>0</v>
          </cell>
          <cell r="CR263" t="b">
            <v>0</v>
          </cell>
          <cell r="CS263" t="str">
            <v/>
          </cell>
          <cell r="CT263" t="str">
            <v>Daily</v>
          </cell>
          <cell r="CU263" t="str">
            <v>One</v>
          </cell>
          <cell r="CV263" t="str">
            <v>ChMC endorsed Change Proposal</v>
          </cell>
          <cell r="CW263" t="str">
            <v>One Market Group</v>
          </cell>
          <cell r="CX263" t="b">
            <v>0</v>
          </cell>
          <cell r="CY263" t="b">
            <v>0</v>
          </cell>
          <cell r="CZ263" t="b">
            <v>1</v>
          </cell>
          <cell r="DA263" t="b">
            <v>0</v>
          </cell>
          <cell r="DB263" t="str">
            <v>Service Area 1: Manage Supply Point Registration</v>
          </cell>
          <cell r="DC263" t="str">
            <v>Two to Five</v>
          </cell>
          <cell r="DD263" t="str">
            <v>Medium</v>
          </cell>
          <cell r="DE263" t="b">
            <v>0</v>
          </cell>
          <cell r="DF263" t="b">
            <v>0</v>
          </cell>
        </row>
        <row r="264">
          <cell r="A264" t="str">
            <v>4498</v>
          </cell>
          <cell r="B264" t="str">
            <v>ZSMP IGT Amendment prevention</v>
          </cell>
          <cell r="C264" t="str">
            <v>Z2 - Change cancelled</v>
          </cell>
          <cell r="D264">
            <v>43074</v>
          </cell>
          <cell r="E264" t="str">
            <v>CO-RCVD 30/10/2017
Moved from CO-RCVD to 2.1 Start Up Approach in Progress 09/11/2017
97. Xoserve require ChMC sponsorship
2.1 Start up Approach
99. Change Cancelled</v>
          </cell>
          <cell r="F264" t="str">
            <v/>
          </cell>
          <cell r="G264" t="b">
            <v>0</v>
          </cell>
          <cell r="H264" t="str">
            <v/>
          </cell>
          <cell r="I264">
            <v>42927</v>
          </cell>
          <cell r="K264">
            <v>43465</v>
          </cell>
          <cell r="L264" t="b">
            <v>0</v>
          </cell>
          <cell r="M264" t="str">
            <v/>
          </cell>
          <cell r="N264" t="str">
            <v/>
          </cell>
          <cell r="O264" t="str">
            <v/>
          </cell>
          <cell r="P264" t="str">
            <v>Richard Cresswell</v>
          </cell>
          <cell r="Q264" t="str">
            <v/>
          </cell>
          <cell r="R264" t="str">
            <v/>
          </cell>
          <cell r="S264" t="str">
            <v>Matt Rider</v>
          </cell>
          <cell r="T264" t="str">
            <v>CR (Internal)</v>
          </cell>
          <cell r="U264" t="str">
            <v>CLOSED</v>
          </cell>
          <cell r="V264" t="b">
            <v>0</v>
          </cell>
          <cell r="X264" t="str">
            <v/>
          </cell>
          <cell r="AD264" t="str">
            <v/>
          </cell>
          <cell r="AF264" t="str">
            <v/>
          </cell>
          <cell r="AN264" t="str">
            <v/>
          </cell>
          <cell r="AR264" t="str">
            <v/>
          </cell>
          <cell r="AS264" t="str">
            <v/>
          </cell>
          <cell r="AZ264" t="str">
            <v/>
          </cell>
          <cell r="BB264" t="str">
            <v/>
          </cell>
          <cell r="BC264" t="str">
            <v/>
          </cell>
          <cell r="BE264" t="b">
            <v>0</v>
          </cell>
          <cell r="BM264" t="str">
            <v/>
          </cell>
          <cell r="BO264" t="str">
            <v>13/2/2018 DC Update from Matt Rider to say this change is no longer needed, it was raised as a back up for CR358 in case it was not delivered, 358 is in scope for minor release.
07/02/2018 DC This change was discussed at the minor release meeting yesterda</v>
          </cell>
          <cell r="BQ264" t="str">
            <v/>
          </cell>
          <cell r="BS264" t="str">
            <v/>
          </cell>
          <cell r="BU264" t="str">
            <v/>
          </cell>
          <cell r="BW264" t="str">
            <v/>
          </cell>
          <cell r="BX264" t="str">
            <v/>
          </cell>
          <cell r="BY264" t="str">
            <v/>
          </cell>
          <cell r="BZ264" t="str">
            <v>UKLP IADBI360</v>
          </cell>
          <cell r="CA264" t="str">
            <v>R &amp; N</v>
          </cell>
          <cell r="CB264" t="str">
            <v/>
          </cell>
          <cell r="CC264" t="str">
            <v>Project Delivery</v>
          </cell>
          <cell r="CD264" t="str">
            <v>ISU</v>
          </cell>
          <cell r="CE264" t="str">
            <v>SPA</v>
          </cell>
          <cell r="CF264" t="str">
            <v>31-100days</v>
          </cell>
          <cell r="CG264" t="b">
            <v>1</v>
          </cell>
          <cell r="CH264" t="str">
            <v>Xoserve</v>
          </cell>
          <cell r="CI264">
            <v>43465</v>
          </cell>
          <cell r="CJ264" t="b">
            <v>0</v>
          </cell>
          <cell r="CK264" t="b">
            <v>0</v>
          </cell>
          <cell r="CL264" t="b">
            <v>0</v>
          </cell>
          <cell r="CM264" t="str">
            <v/>
          </cell>
          <cell r="CO264" t="str">
            <v/>
          </cell>
          <cell r="CP264" t="str">
            <v>High</v>
          </cell>
          <cell r="CQ264" t="b">
            <v>0</v>
          </cell>
          <cell r="CR264" t="b">
            <v>0</v>
          </cell>
          <cell r="CS264" t="str">
            <v/>
          </cell>
          <cell r="CT264" t="str">
            <v/>
          </cell>
          <cell r="CU264" t="str">
            <v/>
          </cell>
          <cell r="CV264" t="str">
            <v>Xoserve Internal CR (business improvement initiative)</v>
          </cell>
          <cell r="CW264" t="str">
            <v>Xoserve Only</v>
          </cell>
          <cell r="CX264" t="b">
            <v>0</v>
          </cell>
          <cell r="CY264" t="b">
            <v>0</v>
          </cell>
          <cell r="CZ264" t="b">
            <v>1</v>
          </cell>
          <cell r="DA264" t="b">
            <v>0</v>
          </cell>
          <cell r="DB264" t="str">
            <v>Service Area 1: Manage Supply Point Registration</v>
          </cell>
          <cell r="DC264" t="str">
            <v>Two to Five</v>
          </cell>
          <cell r="DD264" t="str">
            <v>Medium</v>
          </cell>
          <cell r="DE264" t="b">
            <v>0</v>
          </cell>
          <cell r="DF264" t="b">
            <v>0</v>
          </cell>
        </row>
        <row r="265">
          <cell r="A265" t="str">
            <v>4462</v>
          </cell>
          <cell r="B265" t="str">
            <v>BEIS_Consumption Data</v>
          </cell>
          <cell r="C265" t="str">
            <v>Z1 - Change completed</v>
          </cell>
          <cell r="D265">
            <v>43123</v>
          </cell>
          <cell r="E265" t="str">
            <v>CO-RCVD-30/10/2017
Moved from CO-RCVD to 2.1 Start Up Approach in Progress 09/11/2017
97. Xoserve require ChMC sponsorship
2.1. Start-Up Approach In Progress
11. Change In Delivery
12. CCR/Closedown document in progress</v>
          </cell>
          <cell r="F265" t="str">
            <v/>
          </cell>
          <cell r="G265" t="b">
            <v>0</v>
          </cell>
          <cell r="H265" t="str">
            <v/>
          </cell>
          <cell r="I265">
            <v>42774</v>
          </cell>
          <cell r="K265">
            <v>43344</v>
          </cell>
          <cell r="L265" t="b">
            <v>0</v>
          </cell>
          <cell r="M265" t="str">
            <v/>
          </cell>
          <cell r="N265" t="str">
            <v/>
          </cell>
          <cell r="O265" t="str">
            <v/>
          </cell>
          <cell r="P265" t="str">
            <v>Fiona Cottam</v>
          </cell>
          <cell r="Q265" t="str">
            <v/>
          </cell>
          <cell r="R265" t="str">
            <v/>
          </cell>
          <cell r="S265" t="str">
            <v>Jo Duncan</v>
          </cell>
          <cell r="T265" t="str">
            <v>CR (Internal)</v>
          </cell>
          <cell r="U265" t="str">
            <v>COMPLETE</v>
          </cell>
          <cell r="V265" t="b">
            <v>0</v>
          </cell>
          <cell r="X265" t="str">
            <v/>
          </cell>
          <cell r="AD265" t="str">
            <v/>
          </cell>
          <cell r="AF265" t="str">
            <v/>
          </cell>
          <cell r="AN265" t="str">
            <v/>
          </cell>
          <cell r="AR265" t="str">
            <v/>
          </cell>
          <cell r="AS265" t="str">
            <v/>
          </cell>
          <cell r="AZ265" t="str">
            <v/>
          </cell>
          <cell r="BB265" t="str">
            <v/>
          </cell>
          <cell r="BC265" t="str">
            <v/>
          </cell>
          <cell r="BE265" t="b">
            <v>0</v>
          </cell>
          <cell r="BH265">
            <v>43119</v>
          </cell>
          <cell r="BI265">
            <v>43119</v>
          </cell>
          <cell r="BM265" t="str">
            <v/>
          </cell>
          <cell r="BO265" t="str">
            <v>20/02/2018 DC Discussion with Becky and Julie today, this change cannot be closed down as we do not have all the documentation in from the project.  
02/02/18 DC Email from Harfan Ahmed to confirm this change can be closed.
02/02/2018 DC I have emailed H</v>
          </cell>
          <cell r="BQ265" t="str">
            <v/>
          </cell>
          <cell r="BS265" t="str">
            <v/>
          </cell>
          <cell r="BU265" t="str">
            <v/>
          </cell>
          <cell r="BW265" t="str">
            <v/>
          </cell>
          <cell r="BX265" t="str">
            <v/>
          </cell>
          <cell r="BY265" t="str">
            <v/>
          </cell>
          <cell r="BZ265" t="str">
            <v>UKLP IADBI294</v>
          </cell>
          <cell r="CA265" t="str">
            <v>Data Office</v>
          </cell>
          <cell r="CB265" t="str">
            <v/>
          </cell>
          <cell r="CC265" t="str">
            <v>Project Delivery</v>
          </cell>
          <cell r="CD265" t="str">
            <v>BW</v>
          </cell>
          <cell r="CE265" t="str">
            <v>Other</v>
          </cell>
          <cell r="CF265" t="str">
            <v>31-100days</v>
          </cell>
          <cell r="CG265" t="b">
            <v>0</v>
          </cell>
          <cell r="CH265" t="str">
            <v/>
          </cell>
          <cell r="CJ265" t="b">
            <v>0</v>
          </cell>
          <cell r="CK265" t="b">
            <v>0</v>
          </cell>
          <cell r="CL265" t="b">
            <v>0</v>
          </cell>
          <cell r="CM265" t="str">
            <v/>
          </cell>
          <cell r="CO265" t="str">
            <v/>
          </cell>
          <cell r="CP265" t="str">
            <v/>
          </cell>
          <cell r="CQ265" t="b">
            <v>0</v>
          </cell>
          <cell r="CR265" t="b">
            <v>0</v>
          </cell>
          <cell r="CS265" t="str">
            <v>Customer</v>
          </cell>
          <cell r="CT265" t="str">
            <v/>
          </cell>
          <cell r="CU265" t="str">
            <v/>
          </cell>
          <cell r="CV265" t="str">
            <v>BEIS</v>
          </cell>
          <cell r="CW265" t="str">
            <v>One Market Group</v>
          </cell>
          <cell r="CX265" t="b">
            <v>0</v>
          </cell>
          <cell r="CY265" t="b">
            <v>0</v>
          </cell>
          <cell r="CZ265" t="b">
            <v>0</v>
          </cell>
          <cell r="DA265" t="b">
            <v>0</v>
          </cell>
          <cell r="DB265" t="str">
            <v>Service Area 19: Network Operator and User Relationship Management</v>
          </cell>
          <cell r="DC265" t="str">
            <v>One</v>
          </cell>
          <cell r="DD265" t="str">
            <v>Low</v>
          </cell>
          <cell r="DE265" t="b">
            <v>0</v>
          </cell>
          <cell r="DF265" t="b">
            <v>0</v>
          </cell>
        </row>
        <row r="266">
          <cell r="A266" t="str">
            <v>4463</v>
          </cell>
          <cell r="B266" t="str">
            <v>CSEP MAX AQ SOQ Rate Application</v>
          </cell>
          <cell r="C266" t="str">
            <v>Z2 - Change cancelled</v>
          </cell>
          <cell r="D266">
            <v>43221</v>
          </cell>
          <cell r="E266" t="str">
            <v>CO-RCVD-30/10/2017
Moved from CO-RCVD to 2.1 Start Up Approach in Progress 09/11/2017
11. Change In Delivery
99. Change Cancelled</v>
          </cell>
          <cell r="F266" t="str">
            <v/>
          </cell>
          <cell r="G266" t="b">
            <v>0</v>
          </cell>
          <cell r="H266" t="str">
            <v/>
          </cell>
          <cell r="I266">
            <v>42786</v>
          </cell>
          <cell r="K266">
            <v>43193</v>
          </cell>
          <cell r="L266" t="b">
            <v>0</v>
          </cell>
          <cell r="M266" t="str">
            <v/>
          </cell>
          <cell r="N266" t="str">
            <v/>
          </cell>
          <cell r="O266" t="str">
            <v/>
          </cell>
          <cell r="P266" t="str">
            <v>Emma Smith</v>
          </cell>
          <cell r="Q266" t="str">
            <v/>
          </cell>
          <cell r="R266" t="str">
            <v/>
          </cell>
          <cell r="S266" t="str">
            <v>Padmini Duvvuri</v>
          </cell>
          <cell r="T266" t="str">
            <v>CR (Internal)</v>
          </cell>
          <cell r="U266" t="str">
            <v>CLOSED</v>
          </cell>
          <cell r="V266" t="b">
            <v>0</v>
          </cell>
          <cell r="W266">
            <v>43221</v>
          </cell>
          <cell r="X266" t="str">
            <v/>
          </cell>
          <cell r="AD266" t="str">
            <v/>
          </cell>
          <cell r="AF266" t="str">
            <v/>
          </cell>
          <cell r="AN266" t="str">
            <v/>
          </cell>
          <cell r="AR266" t="str">
            <v/>
          </cell>
          <cell r="AS266" t="str">
            <v/>
          </cell>
          <cell r="AZ266" t="str">
            <v/>
          </cell>
          <cell r="BB266" t="str">
            <v/>
          </cell>
          <cell r="BC266" t="str">
            <v/>
          </cell>
          <cell r="BE266" t="b">
            <v>0</v>
          </cell>
          <cell r="BH266">
            <v>43413</v>
          </cell>
          <cell r="BM266" t="str">
            <v/>
          </cell>
          <cell r="BO266" t="str">
            <v>10/05/2018 DC This change is linked to 4458, the scope is a dupliate and therefore this chanage is to be closed.
18/04/18 - AC- BER was approved at the April ChMC meeting. 
03/04/18 DC  This CR is linked to another CR tht the release 3 team are implement</v>
          </cell>
          <cell r="BQ266" t="str">
            <v/>
          </cell>
          <cell r="BS266" t="str">
            <v/>
          </cell>
          <cell r="BU266" t="str">
            <v/>
          </cell>
          <cell r="BW266" t="str">
            <v/>
          </cell>
          <cell r="BX266" t="str">
            <v/>
          </cell>
          <cell r="BY266" t="str">
            <v>3</v>
          </cell>
          <cell r="BZ266" t="str">
            <v>UKLP IADBI298</v>
          </cell>
          <cell r="CA266" t="str">
            <v>R &amp; N</v>
          </cell>
          <cell r="CB266" t="str">
            <v/>
          </cell>
          <cell r="CC266" t="str">
            <v>Project Delivery</v>
          </cell>
          <cell r="CD266" t="str">
            <v>ISU</v>
          </cell>
          <cell r="CE266" t="str">
            <v>SPA</v>
          </cell>
          <cell r="CF266" t="str">
            <v>31-100days</v>
          </cell>
          <cell r="CG266" t="b">
            <v>0</v>
          </cell>
          <cell r="CH266" t="str">
            <v/>
          </cell>
          <cell r="CJ266" t="b">
            <v>0</v>
          </cell>
          <cell r="CK266" t="b">
            <v>0</v>
          </cell>
          <cell r="CL266" t="b">
            <v>0</v>
          </cell>
          <cell r="CM266" t="str">
            <v/>
          </cell>
          <cell r="CO266" t="str">
            <v/>
          </cell>
          <cell r="CP266" t="str">
            <v/>
          </cell>
          <cell r="CQ266" t="b">
            <v>0</v>
          </cell>
          <cell r="CR266" t="b">
            <v>0</v>
          </cell>
          <cell r="CS266" t="str">
            <v>Customer</v>
          </cell>
          <cell r="CT266" t="str">
            <v/>
          </cell>
          <cell r="CU266" t="str">
            <v/>
          </cell>
          <cell r="CV266" t="str">
            <v>Xoserve Internal CR (business improvement initiative)</v>
          </cell>
          <cell r="CW266" t="str">
            <v>Multiple Market Participants</v>
          </cell>
          <cell r="CX266" t="b">
            <v>1</v>
          </cell>
          <cell r="CY266" t="b">
            <v>1</v>
          </cell>
          <cell r="CZ266" t="b">
            <v>1</v>
          </cell>
          <cell r="DA266" t="b">
            <v>0</v>
          </cell>
          <cell r="DB266" t="str">
            <v>Service Area 23: Internal</v>
          </cell>
          <cell r="DC266" t="str">
            <v>None (Xoserve internal initiative)</v>
          </cell>
          <cell r="DD266" t="str">
            <v>High</v>
          </cell>
          <cell r="DE266" t="b">
            <v>0</v>
          </cell>
          <cell r="DF266" t="b">
            <v>0</v>
          </cell>
          <cell r="DH266">
            <v>43138</v>
          </cell>
          <cell r="DJ266">
            <v>43201</v>
          </cell>
        </row>
        <row r="267">
          <cell r="A267" t="str">
            <v>4311</v>
          </cell>
          <cell r="B267" t="str">
            <v>Unique Sites – Adding profiles</v>
          </cell>
          <cell r="C267" t="str">
            <v>Z2 - Change cancelled</v>
          </cell>
          <cell r="D267">
            <v>43035</v>
          </cell>
          <cell r="E267" t="str">
            <v>CO-RCVD 27/10/2017
Moved from CO-RCVD to 11. Change in Delivery 09/11/2017
99. Change Cancelled</v>
          </cell>
          <cell r="F267" t="str">
            <v/>
          </cell>
          <cell r="G267" t="b">
            <v>0</v>
          </cell>
          <cell r="H267" t="str">
            <v/>
          </cell>
          <cell r="I267">
            <v>42787</v>
          </cell>
          <cell r="K267">
            <v>43221</v>
          </cell>
          <cell r="L267" t="b">
            <v>0</v>
          </cell>
          <cell r="M267" t="str">
            <v/>
          </cell>
          <cell r="N267" t="str">
            <v/>
          </cell>
          <cell r="O267" t="str">
            <v/>
          </cell>
          <cell r="P267" t="str">
            <v>Emma Smith</v>
          </cell>
          <cell r="Q267" t="str">
            <v/>
          </cell>
          <cell r="R267" t="str">
            <v/>
          </cell>
          <cell r="S267" t="str">
            <v>Christina Francis</v>
          </cell>
          <cell r="T267" t="str">
            <v>CR (Internal)</v>
          </cell>
          <cell r="U267" t="str">
            <v>CLOSED</v>
          </cell>
          <cell r="V267" t="b">
            <v>0</v>
          </cell>
          <cell r="W267">
            <v>43066</v>
          </cell>
          <cell r="X267" t="str">
            <v/>
          </cell>
          <cell r="AD267" t="str">
            <v/>
          </cell>
          <cell r="AF267" t="str">
            <v/>
          </cell>
          <cell r="AN267" t="str">
            <v/>
          </cell>
          <cell r="AR267" t="str">
            <v/>
          </cell>
          <cell r="AS267" t="str">
            <v/>
          </cell>
          <cell r="AZ267" t="str">
            <v/>
          </cell>
          <cell r="BB267" t="str">
            <v/>
          </cell>
          <cell r="BC267" t="str">
            <v/>
          </cell>
          <cell r="BE267" t="b">
            <v>0</v>
          </cell>
          <cell r="BH267">
            <v>43280</v>
          </cell>
          <cell r="BM267" t="str">
            <v/>
          </cell>
          <cell r="BO267" t="str">
            <v>27/11/2017 DC Update from Emma Smith - The CR’s were also approved to be de-scoped and therefore can be closed:
UKLP300 Unique Sites – Adding profiles
99. Change Cancelled</v>
          </cell>
          <cell r="BQ267" t="str">
            <v/>
          </cell>
          <cell r="BS267" t="str">
            <v/>
          </cell>
          <cell r="BU267" t="str">
            <v/>
          </cell>
          <cell r="BW267" t="str">
            <v/>
          </cell>
          <cell r="BX267" t="str">
            <v/>
          </cell>
          <cell r="BY267" t="str">
            <v>2</v>
          </cell>
          <cell r="BZ267" t="str">
            <v>UKLP300</v>
          </cell>
          <cell r="CA267" t="str">
            <v>R &amp; N</v>
          </cell>
          <cell r="CB267" t="str">
            <v/>
          </cell>
          <cell r="CC267" t="str">
            <v>Project Delivery</v>
          </cell>
          <cell r="CD267" t="str">
            <v>ISU</v>
          </cell>
          <cell r="CE267" t="str">
            <v>SPA</v>
          </cell>
          <cell r="CF267" t="str">
            <v>31-100days</v>
          </cell>
          <cell r="CG267" t="b">
            <v>0</v>
          </cell>
          <cell r="CH267" t="str">
            <v/>
          </cell>
          <cell r="CJ267" t="b">
            <v>0</v>
          </cell>
          <cell r="CK267" t="b">
            <v>0</v>
          </cell>
          <cell r="CL267" t="b">
            <v>0</v>
          </cell>
          <cell r="CM267" t="str">
            <v/>
          </cell>
          <cell r="CO267" t="str">
            <v/>
          </cell>
          <cell r="CP267" t="str">
            <v/>
          </cell>
          <cell r="CQ267" t="b">
            <v>0</v>
          </cell>
          <cell r="CR267" t="b">
            <v>0</v>
          </cell>
          <cell r="CS267" t="str">
            <v>No</v>
          </cell>
          <cell r="CT267" t="str">
            <v/>
          </cell>
          <cell r="CU267" t="str">
            <v/>
          </cell>
          <cell r="CV267" t="str">
            <v/>
          </cell>
          <cell r="CW267" t="str">
            <v/>
          </cell>
          <cell r="CX267" t="b">
            <v>0</v>
          </cell>
          <cell r="CY267" t="b">
            <v>0</v>
          </cell>
          <cell r="CZ267" t="b">
            <v>0</v>
          </cell>
          <cell r="DA267" t="b">
            <v>0</v>
          </cell>
          <cell r="DB267" t="str">
            <v/>
          </cell>
          <cell r="DC267" t="str">
            <v/>
          </cell>
          <cell r="DD267" t="str">
            <v/>
          </cell>
          <cell r="DE267" t="b">
            <v>0</v>
          </cell>
          <cell r="DF267" t="b">
            <v>0</v>
          </cell>
        </row>
        <row r="268">
          <cell r="A268" t="str">
            <v>4469</v>
          </cell>
          <cell r="B268" t="str">
            <v>UMR Hierarchy Amendment in AMT</v>
          </cell>
          <cell r="C268" t="str">
            <v>D1 - Change in delivery</v>
          </cell>
          <cell r="D268">
            <v>43240</v>
          </cell>
          <cell r="E268" t="str">
            <v>CO-RCVD 30/10/2017
Moved from CO-RCVD to 2.1 Start Up Approach in Progress 09/11/2017
97. Xoserve require ChMC sponsorship
2.1 Start Up Approach
B1 - Start Up In Progress (Awaiting PAT/RACI)
D1 - Change in delivery</v>
          </cell>
          <cell r="F268" t="str">
            <v/>
          </cell>
          <cell r="G268" t="b">
            <v>0</v>
          </cell>
          <cell r="H268" t="str">
            <v/>
          </cell>
          <cell r="I268">
            <v>42821</v>
          </cell>
          <cell r="K268">
            <v>43374</v>
          </cell>
          <cell r="L268" t="b">
            <v>0</v>
          </cell>
          <cell r="M268" t="str">
            <v/>
          </cell>
          <cell r="N268" t="str">
            <v/>
          </cell>
          <cell r="O268" t="str">
            <v/>
          </cell>
          <cell r="P268" t="str">
            <v>Karen Marklew</v>
          </cell>
          <cell r="Q268" t="str">
            <v/>
          </cell>
          <cell r="R268" t="str">
            <v/>
          </cell>
          <cell r="S268" t="str">
            <v>Matt Rider</v>
          </cell>
          <cell r="T268" t="str">
            <v>CR (Internal)</v>
          </cell>
          <cell r="U268" t="str">
            <v>LIVE</v>
          </cell>
          <cell r="V268" t="b">
            <v>0</v>
          </cell>
          <cell r="X268" t="str">
            <v/>
          </cell>
          <cell r="AD268" t="str">
            <v/>
          </cell>
          <cell r="AF268" t="str">
            <v/>
          </cell>
          <cell r="AN268" t="str">
            <v/>
          </cell>
          <cell r="AR268" t="str">
            <v/>
          </cell>
          <cell r="AS268" t="str">
            <v/>
          </cell>
          <cell r="AZ268" t="str">
            <v/>
          </cell>
          <cell r="BB268" t="str">
            <v/>
          </cell>
          <cell r="BC268" t="str">
            <v/>
          </cell>
          <cell r="BE268" t="b">
            <v>0</v>
          </cell>
          <cell r="BH268">
            <v>43295</v>
          </cell>
          <cell r="BM268" t="str">
            <v/>
          </cell>
          <cell r="BO268" t="str">
            <v>29/05/18 Julie B - XRN4685 raised as parent CR for Minor Release drop 1 - July2018
19/02/2018 DC Update from Matt Rider:  Meeting held with SME's who clarified requirement, change is to be processed through IA by MR team.
06/02/2018 DC This change was di</v>
          </cell>
          <cell r="BQ268" t="str">
            <v/>
          </cell>
          <cell r="BS268" t="str">
            <v/>
          </cell>
          <cell r="BU268" t="str">
            <v/>
          </cell>
          <cell r="BW268" t="str">
            <v/>
          </cell>
          <cell r="BX268" t="str">
            <v/>
          </cell>
          <cell r="BY268" t="str">
            <v>Jul2018</v>
          </cell>
          <cell r="BZ268" t="str">
            <v>UKLP IADBI309</v>
          </cell>
          <cell r="CA268" t="str">
            <v>R &amp; N</v>
          </cell>
          <cell r="CB268" t="str">
            <v>3628</v>
          </cell>
          <cell r="CC268" t="str">
            <v>Third Party SI / Service Provider</v>
          </cell>
          <cell r="CD268" t="str">
            <v>AMT</v>
          </cell>
          <cell r="CE268" t="str">
            <v>Reads</v>
          </cell>
          <cell r="CF268" t="str">
            <v>31-100days</v>
          </cell>
          <cell r="CG268" t="b">
            <v>0</v>
          </cell>
          <cell r="CH268" t="str">
            <v/>
          </cell>
          <cell r="CJ268" t="b">
            <v>0</v>
          </cell>
          <cell r="CK268" t="b">
            <v>0</v>
          </cell>
          <cell r="CL268" t="b">
            <v>0</v>
          </cell>
          <cell r="CM268" t="str">
            <v/>
          </cell>
          <cell r="CO268" t="str">
            <v/>
          </cell>
          <cell r="CP268" t="str">
            <v/>
          </cell>
          <cell r="CQ268" t="b">
            <v>0</v>
          </cell>
          <cell r="CR268" t="b">
            <v>0</v>
          </cell>
          <cell r="CS268" t="str">
            <v/>
          </cell>
          <cell r="CT268" t="str">
            <v/>
          </cell>
          <cell r="CU268" t="str">
            <v/>
          </cell>
          <cell r="CV268" t="str">
            <v>ChMC endorsed Change Proposal</v>
          </cell>
          <cell r="CW268" t="str">
            <v>One Market Group</v>
          </cell>
          <cell r="CX268" t="b">
            <v>1</v>
          </cell>
          <cell r="CY268" t="b">
            <v>0</v>
          </cell>
          <cell r="CZ268" t="b">
            <v>0</v>
          </cell>
          <cell r="DA268" t="b">
            <v>0</v>
          </cell>
          <cell r="DB268" t="str">
            <v>Service Area 1: Manage Supply Point Registration</v>
          </cell>
          <cell r="DC268" t="str">
            <v>One</v>
          </cell>
          <cell r="DD268" t="str">
            <v>Low</v>
          </cell>
          <cell r="DE268" t="b">
            <v>0</v>
          </cell>
          <cell r="DF268" t="b">
            <v>0</v>
          </cell>
        </row>
        <row r="269">
          <cell r="A269" t="str">
            <v>4578</v>
          </cell>
          <cell r="B269" t="str">
            <v>Monthly AQ Calculations for Class 4 sites with AMR fitted</v>
          </cell>
          <cell r="C269" t="str">
            <v>D1 - Change in delivery</v>
          </cell>
          <cell r="D269">
            <v>43196</v>
          </cell>
          <cell r="E269" t="str">
            <v>1. Awaiting ICAF Assignment
2.2. Awaiting ME/BICC HLE Quote
11. Change In Delivery</v>
          </cell>
          <cell r="F269" t="str">
            <v>For Class 4 sites we are over-stating the usage for any site with AMR fitted.  When site visit reads are loaded a check to check reconciliation will be actioned back to the last site visit read.  This is updated on the Reconciliation screens within UK Lin</v>
          </cell>
          <cell r="G269" t="b">
            <v>0</v>
          </cell>
          <cell r="H269" t="str">
            <v/>
          </cell>
          <cell r="I269">
            <v>43110</v>
          </cell>
          <cell r="K269">
            <v>43238</v>
          </cell>
          <cell r="L269" t="b">
            <v>0</v>
          </cell>
          <cell r="M269" t="str">
            <v/>
          </cell>
          <cell r="N269" t="str">
            <v/>
          </cell>
          <cell r="O269" t="str">
            <v/>
          </cell>
          <cell r="P269" t="str">
            <v>Rachel martin/Emma Lyndon</v>
          </cell>
          <cell r="Q269" t="str">
            <v/>
          </cell>
          <cell r="R269" t="str">
            <v>Sat Kalsi</v>
          </cell>
          <cell r="S269" t="str">
            <v>Donna Johnson</v>
          </cell>
          <cell r="T269" t="str">
            <v>CR (Internal)</v>
          </cell>
          <cell r="U269" t="str">
            <v>LIVE</v>
          </cell>
          <cell r="V269" t="b">
            <v>0</v>
          </cell>
          <cell r="X269" t="str">
            <v/>
          </cell>
          <cell r="AD269" t="str">
            <v/>
          </cell>
          <cell r="AF269" t="str">
            <v/>
          </cell>
          <cell r="AN269" t="str">
            <v/>
          </cell>
          <cell r="AR269" t="str">
            <v/>
          </cell>
          <cell r="AS269" t="str">
            <v/>
          </cell>
          <cell r="AZ269" t="str">
            <v/>
          </cell>
          <cell r="BB269" t="str">
            <v/>
          </cell>
          <cell r="BC269" t="str">
            <v/>
          </cell>
          <cell r="BE269" t="b">
            <v>0</v>
          </cell>
          <cell r="BH269">
            <v>43308</v>
          </cell>
          <cell r="BM269" t="str">
            <v/>
          </cell>
          <cell r="BO269" t="str">
            <v>30/07/2018 Dc Karen Marklow has sent a revised CR as there is additional work to be carried out.  I have emailed her and Pooja and asked if they are to re do the HLE and if Pooja can give me a new  forecasted Imp date.
20/07/2018 HS - Pooja to address the</v>
          </cell>
          <cell r="BQ269" t="str">
            <v/>
          </cell>
          <cell r="BS269" t="str">
            <v/>
          </cell>
          <cell r="BU269" t="str">
            <v/>
          </cell>
          <cell r="BW269" t="str">
            <v/>
          </cell>
          <cell r="BX269" t="str">
            <v/>
          </cell>
          <cell r="BY269" t="str">
            <v>50</v>
          </cell>
          <cell r="BZ269" t="str">
            <v/>
          </cell>
          <cell r="CA269" t="str">
            <v>T &amp; SS</v>
          </cell>
          <cell r="CB269" t="str">
            <v>XO3637</v>
          </cell>
          <cell r="CC269" t="str">
            <v>Minor Enhancements Team</v>
          </cell>
          <cell r="CD269" t="str">
            <v>ISU</v>
          </cell>
          <cell r="CE269" t="str">
            <v>Other</v>
          </cell>
          <cell r="CF269" t="str">
            <v>30-60 days</v>
          </cell>
          <cell r="CG269" t="b">
            <v>0</v>
          </cell>
          <cell r="CH269" t="str">
            <v/>
          </cell>
          <cell r="CJ269" t="b">
            <v>0</v>
          </cell>
          <cell r="CK269" t="b">
            <v>0</v>
          </cell>
          <cell r="CL269" t="b">
            <v>0</v>
          </cell>
          <cell r="CM269" t="str">
            <v/>
          </cell>
          <cell r="CN269">
            <v>0</v>
          </cell>
          <cell r="CO269" t="str">
            <v/>
          </cell>
          <cell r="CP269" t="str">
            <v/>
          </cell>
          <cell r="CQ269" t="b">
            <v>0</v>
          </cell>
          <cell r="CR269" t="b">
            <v>1</v>
          </cell>
          <cell r="CS269" t="str">
            <v/>
          </cell>
          <cell r="CT269" t="str">
            <v/>
          </cell>
          <cell r="CU269" t="str">
            <v/>
          </cell>
          <cell r="CV269" t="str">
            <v>Xoserve Internal CR (business improvement initiative)</v>
          </cell>
          <cell r="CW269" t="str">
            <v>Multiple Market Groups</v>
          </cell>
          <cell r="CX269" t="b">
            <v>1</v>
          </cell>
          <cell r="CY269" t="b">
            <v>1</v>
          </cell>
          <cell r="CZ269" t="b">
            <v>1</v>
          </cell>
          <cell r="DA269" t="b">
            <v>0</v>
          </cell>
          <cell r="DB269" t="str">
            <v>Service Area 23: Internal</v>
          </cell>
          <cell r="DC269" t="str">
            <v>Two to Five</v>
          </cell>
          <cell r="DD269" t="str">
            <v>Low</v>
          </cell>
          <cell r="DE269" t="b">
            <v>0</v>
          </cell>
          <cell r="DF269" t="b">
            <v>0</v>
          </cell>
        </row>
        <row r="270">
          <cell r="A270" t="str">
            <v>4579</v>
          </cell>
          <cell r="B270" t="str">
            <v>Monthly EUC1 and 2 Report</v>
          </cell>
          <cell r="C270" t="str">
            <v>Z1 - Change completed</v>
          </cell>
          <cell r="D270">
            <v>43224</v>
          </cell>
          <cell r="E270" t="str">
            <v>1. Awaiting ICAF Assignment
2.1. Start-Up Approach In Progress
11. Change In Delivery
12. CCR/Closedown document in progress
Z1 - Change completed</v>
          </cell>
          <cell r="F270" t="str">
            <v>Following the information you provided below and the analysis we are carrying out internally relating to UIG, could you please explore the possibility and cost of Xoserve developing a report for SSE that would provide the sum of the industry AQ in each of</v>
          </cell>
          <cell r="G270" t="b">
            <v>0</v>
          </cell>
          <cell r="H270" t="str">
            <v/>
          </cell>
          <cell r="I270">
            <v>43116</v>
          </cell>
          <cell r="K270">
            <v>43154</v>
          </cell>
          <cell r="L270" t="b">
            <v>0</v>
          </cell>
          <cell r="M270" t="str">
            <v/>
          </cell>
          <cell r="N270" t="str">
            <v/>
          </cell>
          <cell r="O270" t="str">
            <v/>
          </cell>
          <cell r="P270" t="str">
            <v>Ryan Larner</v>
          </cell>
          <cell r="Q270" t="str">
            <v/>
          </cell>
          <cell r="R270" t="str">
            <v>Emma Smith</v>
          </cell>
          <cell r="S270" t="str">
            <v>Jo Duncan</v>
          </cell>
          <cell r="T270" t="str">
            <v>CR (Internal)</v>
          </cell>
          <cell r="U270" t="str">
            <v>COMPLETE</v>
          </cell>
          <cell r="V270" t="b">
            <v>0</v>
          </cell>
          <cell r="W270">
            <v>43224</v>
          </cell>
          <cell r="X270" t="str">
            <v/>
          </cell>
          <cell r="AD270" t="str">
            <v/>
          </cell>
          <cell r="AF270" t="str">
            <v/>
          </cell>
          <cell r="AN270" t="str">
            <v/>
          </cell>
          <cell r="AR270" t="str">
            <v/>
          </cell>
          <cell r="AS270" t="str">
            <v/>
          </cell>
          <cell r="AZ270" t="str">
            <v/>
          </cell>
          <cell r="BB270" t="str">
            <v/>
          </cell>
          <cell r="BC270" t="str">
            <v/>
          </cell>
          <cell r="BE270" t="b">
            <v>0</v>
          </cell>
          <cell r="BH270">
            <v>43154</v>
          </cell>
          <cell r="BI270">
            <v>43154</v>
          </cell>
          <cell r="BM270" t="str">
            <v/>
          </cell>
          <cell r="BO270" t="str">
            <v>04/05/2018 DC I have check the PAT tool and all docs required have been received 
05/02/2018 DC Email from Steve Concanon confirming the change was deployed 23/2.
01/03/18 Julie - Delivered - Harfan to confirm via email.
23/02/18 Julie B - Data confirmed</v>
          </cell>
          <cell r="BQ270" t="str">
            <v/>
          </cell>
          <cell r="BS270" t="str">
            <v/>
          </cell>
          <cell r="BU270" t="str">
            <v/>
          </cell>
          <cell r="BW270" t="str">
            <v/>
          </cell>
          <cell r="BX270" t="str">
            <v/>
          </cell>
          <cell r="BY270" t="str">
            <v/>
          </cell>
          <cell r="BZ270" t="str">
            <v/>
          </cell>
          <cell r="CA270" t="str">
            <v>Data Office</v>
          </cell>
          <cell r="CB270" t="str">
            <v/>
          </cell>
          <cell r="CC270" t="str">
            <v>Project Delivery</v>
          </cell>
          <cell r="CD270" t="str">
            <v>Other</v>
          </cell>
          <cell r="CE270" t="str">
            <v>Other</v>
          </cell>
          <cell r="CF270" t="str">
            <v>0-30 days</v>
          </cell>
          <cell r="CG270" t="b">
            <v>0</v>
          </cell>
          <cell r="CH270" t="str">
            <v/>
          </cell>
          <cell r="CJ270" t="b">
            <v>0</v>
          </cell>
          <cell r="CK270" t="b">
            <v>0</v>
          </cell>
          <cell r="CL270" t="b">
            <v>0</v>
          </cell>
          <cell r="CM270" t="str">
            <v/>
          </cell>
          <cell r="CN270">
            <v>0</v>
          </cell>
          <cell r="CO270" t="str">
            <v/>
          </cell>
          <cell r="CP270" t="str">
            <v/>
          </cell>
          <cell r="CQ270" t="b">
            <v>0</v>
          </cell>
          <cell r="CR270" t="b">
            <v>0</v>
          </cell>
          <cell r="CS270" t="str">
            <v/>
          </cell>
          <cell r="CT270" t="str">
            <v/>
          </cell>
          <cell r="CU270" t="str">
            <v/>
          </cell>
          <cell r="CV270" t="str">
            <v>Xoserve Internal CR (business improvement initiative)</v>
          </cell>
          <cell r="CW270" t="str">
            <v>Multiple Market Groups</v>
          </cell>
          <cell r="CX270" t="b">
            <v>1</v>
          </cell>
          <cell r="CY270" t="b">
            <v>0</v>
          </cell>
          <cell r="CZ270" t="b">
            <v>0</v>
          </cell>
          <cell r="DA270" t="b">
            <v>0</v>
          </cell>
          <cell r="DB270" t="str">
            <v>Service Area 23: Internal</v>
          </cell>
          <cell r="DC270" t="str">
            <v>None (Xoserve internal initiative)</v>
          </cell>
          <cell r="DD270" t="str">
            <v>High</v>
          </cell>
          <cell r="DE270" t="b">
            <v>0</v>
          </cell>
          <cell r="DF270" t="b">
            <v>0</v>
          </cell>
        </row>
        <row r="271">
          <cell r="A271" t="str">
            <v>4580</v>
          </cell>
          <cell r="B271" t="str">
            <v>Shipper Performance Birst Dashboard (by Data Cleansing Topic)</v>
          </cell>
          <cell r="C271" t="str">
            <v>D1 - Change in delivery</v>
          </cell>
          <cell r="D271">
            <v>43223</v>
          </cell>
          <cell r="E271" t="str">
            <v>1. Awaiting ICAF Assignment
2.1. Start-Up Approach In Progress
D1 - Change in delivery</v>
          </cell>
          <cell r="F271" t="str">
            <v>In order to assess Shipper Operational performance in updating the UK Link system and cleansing their portfolios, a report is required by data topic detailing each shippers individual performance against the rest of the industry. This will allow the Custo</v>
          </cell>
          <cell r="G271" t="b">
            <v>0</v>
          </cell>
          <cell r="H271" t="str">
            <v/>
          </cell>
          <cell r="I271">
            <v>43116</v>
          </cell>
          <cell r="K271">
            <v>43322</v>
          </cell>
          <cell r="L271" t="b">
            <v>0</v>
          </cell>
          <cell r="M271" t="str">
            <v/>
          </cell>
          <cell r="N271" t="str">
            <v/>
          </cell>
          <cell r="O271" t="str">
            <v/>
          </cell>
          <cell r="P271" t="str">
            <v>James Verdon</v>
          </cell>
          <cell r="Q271" t="str">
            <v/>
          </cell>
          <cell r="R271" t="str">
            <v>Dave Turpin</v>
          </cell>
          <cell r="S271" t="str">
            <v>Jo Duncan</v>
          </cell>
          <cell r="T271" t="str">
            <v>CR (Internal)</v>
          </cell>
          <cell r="U271" t="str">
            <v>LIVE</v>
          </cell>
          <cell r="V271" t="b">
            <v>0</v>
          </cell>
          <cell r="X271" t="str">
            <v/>
          </cell>
          <cell r="AD271" t="str">
            <v/>
          </cell>
          <cell r="AF271" t="str">
            <v/>
          </cell>
          <cell r="AN271" t="str">
            <v/>
          </cell>
          <cell r="AR271" t="str">
            <v/>
          </cell>
          <cell r="AS271" t="str">
            <v/>
          </cell>
          <cell r="AZ271" t="str">
            <v/>
          </cell>
          <cell r="BB271" t="str">
            <v/>
          </cell>
          <cell r="BC271" t="str">
            <v/>
          </cell>
          <cell r="BE271" t="b">
            <v>0</v>
          </cell>
          <cell r="BH271">
            <v>43342</v>
          </cell>
          <cell r="BM271" t="str">
            <v/>
          </cell>
          <cell r="BO271" t="str">
            <v>20/07/2018 HS - linked to 4619. However, the Data Platform are looking at interim solutions.
13/07/2018 RJ - Implementation date moved to end of August form 10th August.
06/07/2018 RJ - Dependency on 4619.
22/06/2018 RJ - No update; HLE hasn't been receiv</v>
          </cell>
          <cell r="BQ271" t="str">
            <v/>
          </cell>
          <cell r="BS271" t="str">
            <v/>
          </cell>
          <cell r="BU271" t="str">
            <v/>
          </cell>
          <cell r="BW271" t="str">
            <v/>
          </cell>
          <cell r="BX271" t="str">
            <v/>
          </cell>
          <cell r="BY271" t="str">
            <v/>
          </cell>
          <cell r="BZ271" t="str">
            <v/>
          </cell>
          <cell r="CA271" t="str">
            <v>Data Office</v>
          </cell>
          <cell r="CB271" t="str">
            <v/>
          </cell>
          <cell r="CC271" t="str">
            <v>Xoserve Resource</v>
          </cell>
          <cell r="CD271" t="str">
            <v>Other</v>
          </cell>
          <cell r="CE271" t="str">
            <v>Other</v>
          </cell>
          <cell r="CF271" t="str">
            <v>0-30 days</v>
          </cell>
          <cell r="CG271" t="b">
            <v>0</v>
          </cell>
          <cell r="CH271" t="str">
            <v/>
          </cell>
          <cell r="CJ271" t="b">
            <v>0</v>
          </cell>
          <cell r="CK271" t="b">
            <v>0</v>
          </cell>
          <cell r="CL271" t="b">
            <v>0</v>
          </cell>
          <cell r="CM271" t="str">
            <v/>
          </cell>
          <cell r="CN271">
            <v>0</v>
          </cell>
          <cell r="CO271" t="str">
            <v/>
          </cell>
          <cell r="CP271" t="str">
            <v/>
          </cell>
          <cell r="CQ271" t="b">
            <v>0</v>
          </cell>
          <cell r="CR271" t="b">
            <v>0</v>
          </cell>
          <cell r="CS271" t="str">
            <v/>
          </cell>
          <cell r="CT271" t="str">
            <v/>
          </cell>
          <cell r="CU271" t="str">
            <v/>
          </cell>
          <cell r="CV271" t="str">
            <v>Xoserve Internal CR (business improvement initiative)</v>
          </cell>
          <cell r="CW271" t="str">
            <v>Xoserve Only</v>
          </cell>
          <cell r="CX271" t="b">
            <v>0</v>
          </cell>
          <cell r="CY271" t="b">
            <v>0</v>
          </cell>
          <cell r="CZ271" t="b">
            <v>0</v>
          </cell>
          <cell r="DA271" t="b">
            <v>1</v>
          </cell>
          <cell r="DB271" t="str">
            <v>Service Area 23: Internal</v>
          </cell>
          <cell r="DC271" t="str">
            <v>None (Xoserve internal initiative)</v>
          </cell>
          <cell r="DD271" t="str">
            <v>Medium</v>
          </cell>
          <cell r="DE271" t="b">
            <v>0</v>
          </cell>
          <cell r="DF271" t="b">
            <v>0</v>
          </cell>
        </row>
        <row r="272">
          <cell r="A272" t="str">
            <v>COR3115</v>
          </cell>
          <cell r="B272" t="str">
            <v>DE Integration and PAWS Upgrade (ON HOLD)</v>
          </cell>
          <cell r="C272" t="str">
            <v>Z2 - Change cancelled</v>
          </cell>
          <cell r="D272">
            <v>41466</v>
          </cell>
          <cell r="E272" t="str">
            <v/>
          </cell>
          <cell r="F272" t="str">
            <v/>
          </cell>
          <cell r="G272" t="b">
            <v>0</v>
          </cell>
          <cell r="H272" t="str">
            <v/>
          </cell>
          <cell r="I272">
            <v>41472</v>
          </cell>
          <cell r="L272" t="b">
            <v>0</v>
          </cell>
          <cell r="M272" t="str">
            <v/>
          </cell>
          <cell r="N272" t="str">
            <v/>
          </cell>
          <cell r="O272" t="str">
            <v/>
          </cell>
          <cell r="P272" t="str">
            <v>Steve Adcock</v>
          </cell>
          <cell r="Q272" t="str">
            <v>Workload 17/07/2013</v>
          </cell>
          <cell r="R272" t="str">
            <v>Linda Whitcroft</v>
          </cell>
          <cell r="S272" t="str">
            <v>Andy Simpson</v>
          </cell>
          <cell r="T272" t="str">
            <v>CR (internal)</v>
          </cell>
          <cell r="U272" t="str">
            <v>CLOSED</v>
          </cell>
          <cell r="V272" t="b">
            <v>0</v>
          </cell>
          <cell r="W272">
            <v>41675</v>
          </cell>
          <cell r="X272" t="str">
            <v>Simon Burton</v>
          </cell>
          <cell r="AD272" t="str">
            <v/>
          </cell>
          <cell r="AF272" t="str">
            <v/>
          </cell>
          <cell r="AN272" t="str">
            <v/>
          </cell>
          <cell r="AR272" t="str">
            <v/>
          </cell>
          <cell r="AS272" t="str">
            <v/>
          </cell>
          <cell r="AZ272" t="str">
            <v/>
          </cell>
          <cell r="BB272" t="str">
            <v/>
          </cell>
          <cell r="BC272" t="str">
            <v/>
          </cell>
          <cell r="BE272" t="b">
            <v>0</v>
          </cell>
          <cell r="BM272" t="str">
            <v/>
          </cell>
          <cell r="BO272" t="str">
            <v xml:space="preserve">20/01/14 KB - Update provided by AS - On hold awaiting a decision on the UK Link programme High Level Design as to the security elements.
28/11/13 KB - Update provided by AS - This piece of work will remain on hold for the foreseeable future, pending UK </v>
          </cell>
          <cell r="BQ272" t="str">
            <v/>
          </cell>
          <cell r="BS272" t="str">
            <v/>
          </cell>
          <cell r="BU272" t="str">
            <v/>
          </cell>
          <cell r="BW272" t="str">
            <v/>
          </cell>
          <cell r="BX272" t="str">
            <v/>
          </cell>
          <cell r="BY272" t="str">
            <v/>
          </cell>
          <cell r="BZ272" t="str">
            <v/>
          </cell>
          <cell r="CA272" t="str">
            <v/>
          </cell>
          <cell r="CB272" t="str">
            <v/>
          </cell>
          <cell r="CC272" t="str">
            <v/>
          </cell>
          <cell r="CD272" t="str">
            <v/>
          </cell>
          <cell r="CE272" t="str">
            <v/>
          </cell>
          <cell r="CF272" t="str">
            <v/>
          </cell>
          <cell r="CG272" t="b">
            <v>0</v>
          </cell>
          <cell r="CH272" t="str">
            <v/>
          </cell>
          <cell r="CJ272" t="b">
            <v>0</v>
          </cell>
          <cell r="CK272" t="b">
            <v>0</v>
          </cell>
          <cell r="CL272" t="b">
            <v>0</v>
          </cell>
          <cell r="CM272" t="str">
            <v/>
          </cell>
          <cell r="CO272" t="str">
            <v/>
          </cell>
          <cell r="CP272" t="str">
            <v/>
          </cell>
          <cell r="CQ272" t="b">
            <v>0</v>
          </cell>
          <cell r="CR272" t="b">
            <v>0</v>
          </cell>
          <cell r="CS272" t="str">
            <v/>
          </cell>
          <cell r="CT272" t="str">
            <v/>
          </cell>
          <cell r="CU272" t="str">
            <v/>
          </cell>
          <cell r="CV272" t="str">
            <v/>
          </cell>
          <cell r="CW272" t="str">
            <v/>
          </cell>
          <cell r="CX272" t="b">
            <v>0</v>
          </cell>
          <cell r="CY272" t="b">
            <v>0</v>
          </cell>
          <cell r="CZ272" t="b">
            <v>0</v>
          </cell>
          <cell r="DA272" t="b">
            <v>0</v>
          </cell>
          <cell r="DB272" t="str">
            <v/>
          </cell>
          <cell r="DC272" t="str">
            <v/>
          </cell>
          <cell r="DD272" t="str">
            <v/>
          </cell>
          <cell r="DE272" t="b">
            <v>0</v>
          </cell>
          <cell r="DF272" t="b">
            <v>0</v>
          </cell>
        </row>
        <row r="273">
          <cell r="A273" t="str">
            <v>COR1955</v>
          </cell>
          <cell r="B273" t="str">
            <v>Mechanism for Correct Apportionment of Unidentified Gas</v>
          </cell>
          <cell r="C273" t="str">
            <v>Z2 - Change cancelled</v>
          </cell>
          <cell r="D273">
            <v>41463</v>
          </cell>
          <cell r="E273" t="str">
            <v>CO RCVD 29/04/2010,EQ PNDG 05/05/2010,EQ PROD 13/05/2010,BE PNDG 15/09/2010,BE PROD 15/09/2010,BE SENT 16/09/2010,CA RCVD 28/10/2010,SN PNDG 28/10/2010,SN PROD 28/10/2010,EQ PROD 13/05/2010,SN PROD 28/10/2010,SN CLSD 08/07/2013</v>
          </cell>
          <cell r="F273" t="str">
            <v>This change is to implement a new commercial regime as set out in MOD 0229, specifically to address the administrative requirements for tendering for &amp; appointing an industry energy allocation expert &amp; dealing with the output of the appointed body. This w</v>
          </cell>
          <cell r="G273" t="b">
            <v>0</v>
          </cell>
          <cell r="H273" t="str">
            <v>MOD0229</v>
          </cell>
          <cell r="I273">
            <v>40297</v>
          </cell>
          <cell r="J273">
            <v>40312</v>
          </cell>
          <cell r="L273" t="b">
            <v>0</v>
          </cell>
          <cell r="M273" t="str">
            <v>ALL</v>
          </cell>
          <cell r="N273" t="str">
            <v/>
          </cell>
          <cell r="O273" t="str">
            <v>Alan Raper</v>
          </cell>
          <cell r="P273" t="str">
            <v>Alan Raper</v>
          </cell>
          <cell r="Q273" t="str">
            <v>Workload Meeting 05/05/10</v>
          </cell>
          <cell r="R273" t="str">
            <v>Andy Miller</v>
          </cell>
          <cell r="S273" t="str">
            <v>Lorraine Cave</v>
          </cell>
          <cell r="T273" t="str">
            <v>CO</v>
          </cell>
          <cell r="U273" t="str">
            <v>CLOSED</v>
          </cell>
          <cell r="V273" t="b">
            <v>1</v>
          </cell>
          <cell r="X273" t="str">
            <v/>
          </cell>
          <cell r="Y273">
            <v>40311</v>
          </cell>
          <cell r="AD273" t="str">
            <v/>
          </cell>
          <cell r="AF273" t="str">
            <v>PROD</v>
          </cell>
          <cell r="AG273">
            <v>40311</v>
          </cell>
          <cell r="AK273">
            <v>40437</v>
          </cell>
          <cell r="AL273">
            <v>40437</v>
          </cell>
          <cell r="AM273">
            <v>40437</v>
          </cell>
          <cell r="AN273" t="str">
            <v>XM2 Review Meeting 24/08/10</v>
          </cell>
          <cell r="AO273">
            <v>40451</v>
          </cell>
          <cell r="AP273">
            <v>37000</v>
          </cell>
          <cell r="AR273" t="str">
            <v/>
          </cell>
          <cell r="AS273" t="str">
            <v>SENT</v>
          </cell>
          <cell r="AT273">
            <v>40437</v>
          </cell>
          <cell r="AU273">
            <v>40479</v>
          </cell>
          <cell r="AV273">
            <v>40493</v>
          </cell>
          <cell r="AW273">
            <v>40493</v>
          </cell>
          <cell r="AZ273" t="str">
            <v/>
          </cell>
          <cell r="BB273" t="str">
            <v/>
          </cell>
          <cell r="BC273" t="str">
            <v>CLSD</v>
          </cell>
          <cell r="BD273">
            <v>41463</v>
          </cell>
          <cell r="BE273" t="b">
            <v>0</v>
          </cell>
          <cell r="BF273">
            <v>3</v>
          </cell>
          <cell r="BM273" t="str">
            <v/>
          </cell>
          <cell r="BO273" t="str">
            <v xml:space="preserve">08/07/13 KB - Mod did not progress.  Approval for closure of COR1955 obtained at CMSG, refer to meeting minutes.  
10/09/12 KB - Transferred from DT to LC due to change in roles.                                                                             </v>
          </cell>
          <cell r="BQ273" t="str">
            <v/>
          </cell>
          <cell r="BS273" t="str">
            <v/>
          </cell>
          <cell r="BU273" t="str">
            <v/>
          </cell>
          <cell r="BW273" t="str">
            <v/>
          </cell>
          <cell r="BX273" t="str">
            <v/>
          </cell>
          <cell r="BY273" t="str">
            <v/>
          </cell>
          <cell r="BZ273" t="str">
            <v/>
          </cell>
          <cell r="CA273" t="str">
            <v/>
          </cell>
          <cell r="CB273" t="str">
            <v/>
          </cell>
          <cell r="CC273" t="str">
            <v/>
          </cell>
          <cell r="CD273" t="str">
            <v/>
          </cell>
          <cell r="CE273" t="str">
            <v/>
          </cell>
          <cell r="CF273" t="str">
            <v/>
          </cell>
          <cell r="CG273" t="b">
            <v>0</v>
          </cell>
          <cell r="CH273" t="str">
            <v/>
          </cell>
          <cell r="CJ273" t="b">
            <v>0</v>
          </cell>
          <cell r="CK273" t="b">
            <v>0</v>
          </cell>
          <cell r="CL273" t="b">
            <v>0</v>
          </cell>
          <cell r="CM273" t="str">
            <v/>
          </cell>
          <cell r="CO273" t="str">
            <v/>
          </cell>
          <cell r="CP273" t="str">
            <v/>
          </cell>
          <cell r="CQ273" t="b">
            <v>0</v>
          </cell>
          <cell r="CR273" t="b">
            <v>0</v>
          </cell>
          <cell r="CS273" t="str">
            <v/>
          </cell>
          <cell r="CT273" t="str">
            <v/>
          </cell>
          <cell r="CU273" t="str">
            <v/>
          </cell>
          <cell r="CV273" t="str">
            <v/>
          </cell>
          <cell r="CW273" t="str">
            <v/>
          </cell>
          <cell r="CX273" t="b">
            <v>0</v>
          </cell>
          <cell r="CY273" t="b">
            <v>0</v>
          </cell>
          <cell r="CZ273" t="b">
            <v>0</v>
          </cell>
          <cell r="DA273" t="b">
            <v>0</v>
          </cell>
          <cell r="DB273" t="str">
            <v/>
          </cell>
          <cell r="DC273" t="str">
            <v/>
          </cell>
          <cell r="DD273" t="str">
            <v/>
          </cell>
          <cell r="DE273" t="b">
            <v>0</v>
          </cell>
          <cell r="DF273" t="b">
            <v>0</v>
          </cell>
        </row>
        <row r="274">
          <cell r="A274" t="str">
            <v>COR2005</v>
          </cell>
          <cell r="B274" t="str">
            <v>NTS Exit Capacity Reform Phase 3</v>
          </cell>
          <cell r="C274" t="str">
            <v>Z1 - Change completed</v>
          </cell>
          <cell r="D274">
            <v>41801</v>
          </cell>
          <cell r="E274" t="str">
            <v xml:space="preserve">CO RCVD 30/06/2010,EQ PNDG 30/06/2010,EQ PROD 13/07/2010,EQ SENT 14/09/2010,BE RCVD 15/10/2010,BE PNDG 15/10/2010,BE PROD 15/10/2010,BE PROD 29/10/2010,BE SENT 24/05/2011,CA RCVD 08/06/2011,SN PNDG 08/06/2011,SN PROD 08/06/2011,SN SENT 22/06/2011,PD PROD </v>
          </cell>
          <cell r="F274" t="str">
            <v>Change is to assess the costs &amp; associated timeline for the Analysis &amp; Design of the 3rd phase of NTS Exit Reform to be delivered in 2012. This follows on from the original Change Order (COR1360) which has successfully delivered Phase 1, &amp; the current Cha</v>
          </cell>
          <cell r="G274" t="b">
            <v>0</v>
          </cell>
          <cell r="H274" t="str">
            <v>COR1360
COR1630</v>
          </cell>
          <cell r="I274">
            <v>40359</v>
          </cell>
          <cell r="J274">
            <v>40373</v>
          </cell>
          <cell r="L274" t="b">
            <v>0</v>
          </cell>
          <cell r="M274" t="str">
            <v>TNO</v>
          </cell>
          <cell r="N274" t="str">
            <v/>
          </cell>
          <cell r="O274" t="str">
            <v>Sean McGoldrick</v>
          </cell>
          <cell r="P274" t="str">
            <v>Matthew Hatch</v>
          </cell>
          <cell r="Q274" t="str">
            <v>Workload Meeting 30/06/10</v>
          </cell>
          <cell r="R274" t="str">
            <v>Steve Adcock</v>
          </cell>
          <cell r="S274" t="str">
            <v>Andy Simpson</v>
          </cell>
          <cell r="T274" t="str">
            <v>CO</v>
          </cell>
          <cell r="U274" t="str">
            <v>COMPLETE</v>
          </cell>
          <cell r="V274" t="b">
            <v>1</v>
          </cell>
          <cell r="X274" t="str">
            <v>Andy Simpson</v>
          </cell>
          <cell r="Y274">
            <v>40372</v>
          </cell>
          <cell r="Z274">
            <v>40436</v>
          </cell>
          <cell r="AA274">
            <v>40436</v>
          </cell>
          <cell r="AB274">
            <v>40435</v>
          </cell>
          <cell r="AC274">
            <v>1133100</v>
          </cell>
          <cell r="AD274" t="str">
            <v xml:space="preserve">29 weeks from the start of the Analysis period </v>
          </cell>
          <cell r="AE274">
            <v>40526</v>
          </cell>
          <cell r="AF274" t="str">
            <v>SENT</v>
          </cell>
          <cell r="AG274">
            <v>40435</v>
          </cell>
          <cell r="AH274">
            <v>40466</v>
          </cell>
          <cell r="AI274">
            <v>40480</v>
          </cell>
          <cell r="AJ274">
            <v>40480</v>
          </cell>
          <cell r="AK274">
            <v>40697</v>
          </cell>
          <cell r="AL274">
            <v>40697</v>
          </cell>
          <cell r="AM274">
            <v>40687</v>
          </cell>
          <cell r="AN274" t="str">
            <v>XM2 Review Meeting 17/05/11</v>
          </cell>
          <cell r="AO274">
            <v>40711</v>
          </cell>
          <cell r="AP274">
            <v>4072038</v>
          </cell>
          <cell r="AR274" t="str">
            <v/>
          </cell>
          <cell r="AS274" t="str">
            <v>PROD</v>
          </cell>
          <cell r="AT274">
            <v>40687</v>
          </cell>
          <cell r="AU274">
            <v>40702</v>
          </cell>
          <cell r="AV274">
            <v>40716</v>
          </cell>
          <cell r="AW274">
            <v>40716</v>
          </cell>
          <cell r="AX274">
            <v>40716</v>
          </cell>
          <cell r="AY274">
            <v>40716</v>
          </cell>
          <cell r="AZ274" t="str">
            <v>Lee Foster</v>
          </cell>
          <cell r="BA274">
            <v>40716</v>
          </cell>
          <cell r="BB274" t="str">
            <v>15 Mths</v>
          </cell>
          <cell r="BC274" t="str">
            <v>SENT</v>
          </cell>
          <cell r="BD274">
            <v>40716</v>
          </cell>
          <cell r="BE274" t="b">
            <v>0</v>
          </cell>
          <cell r="BF274">
            <v>5</v>
          </cell>
          <cell r="BG274">
            <v>40686</v>
          </cell>
          <cell r="BH274">
            <v>41119</v>
          </cell>
          <cell r="BI274">
            <v>41119</v>
          </cell>
          <cell r="BJ274">
            <v>41547</v>
          </cell>
          <cell r="BK274">
            <v>41794</v>
          </cell>
          <cell r="BM274" t="str">
            <v>CLSD</v>
          </cell>
          <cell r="BN274">
            <v>41801</v>
          </cell>
          <cell r="BO274" t="str">
            <v>21/01/14 KB Update received from Julie Varney - "Please accept my apologies for the delay in my response to your email below.
Unfortunately due to the Maternity Leave of the NG lead associated with this invoice we have been unable to track this down.
Sean</v>
          </cell>
          <cell r="BQ274" t="str">
            <v/>
          </cell>
          <cell r="BS274" t="str">
            <v/>
          </cell>
          <cell r="BU274" t="str">
            <v/>
          </cell>
          <cell r="BW274" t="str">
            <v/>
          </cell>
          <cell r="BX274" t="str">
            <v/>
          </cell>
          <cell r="BY274" t="str">
            <v/>
          </cell>
          <cell r="BZ274" t="str">
            <v/>
          </cell>
          <cell r="CA274" t="str">
            <v/>
          </cell>
          <cell r="CB274" t="str">
            <v/>
          </cell>
          <cell r="CC274" t="str">
            <v/>
          </cell>
          <cell r="CD274" t="str">
            <v/>
          </cell>
          <cell r="CE274" t="str">
            <v/>
          </cell>
          <cell r="CF274" t="str">
            <v/>
          </cell>
          <cell r="CG274" t="b">
            <v>0</v>
          </cell>
          <cell r="CH274" t="str">
            <v/>
          </cell>
          <cell r="CJ274" t="b">
            <v>0</v>
          </cell>
          <cell r="CK274" t="b">
            <v>0</v>
          </cell>
          <cell r="CL274" t="b">
            <v>0</v>
          </cell>
          <cell r="CM274" t="str">
            <v/>
          </cell>
          <cell r="CO274" t="str">
            <v/>
          </cell>
          <cell r="CP274" t="str">
            <v/>
          </cell>
          <cell r="CQ274" t="b">
            <v>0</v>
          </cell>
          <cell r="CR274" t="b">
            <v>0</v>
          </cell>
          <cell r="CS274" t="str">
            <v/>
          </cell>
          <cell r="CT274" t="str">
            <v/>
          </cell>
          <cell r="CU274" t="str">
            <v/>
          </cell>
          <cell r="CV274" t="str">
            <v/>
          </cell>
          <cell r="CW274" t="str">
            <v/>
          </cell>
          <cell r="CX274" t="b">
            <v>0</v>
          </cell>
          <cell r="CY274" t="b">
            <v>0</v>
          </cell>
          <cell r="CZ274" t="b">
            <v>0</v>
          </cell>
          <cell r="DA274" t="b">
            <v>0</v>
          </cell>
          <cell r="DB274" t="str">
            <v/>
          </cell>
          <cell r="DC274" t="str">
            <v/>
          </cell>
          <cell r="DD274" t="str">
            <v/>
          </cell>
          <cell r="DE274" t="b">
            <v>0</v>
          </cell>
          <cell r="DF274" t="b">
            <v>0</v>
          </cell>
        </row>
        <row r="275">
          <cell r="A275" t="str">
            <v>COR3572</v>
          </cell>
          <cell r="B275" t="str">
            <v>EU Phase 3 Delivery</v>
          </cell>
          <cell r="C275" t="str">
            <v>Z1 - Change completed</v>
          </cell>
          <cell r="D275">
            <v>42794</v>
          </cell>
          <cell r="E275" t="str">
            <v>CO-RCVD 05/02/2015
EQ-PROD 19/02/2015
EQ-SENT 17/04/2015
BE-PNDG 06/05/2015
BE-PROD 20/05/2015
BE-SENT 11/09/2015
BE-RCVD 12/10/2015
CA-RCVD 12/10/2015
SN-SENT 19/10/2015
PD-SENT 07/10/2016
PD-POPD 20/10/2016
CO-CLSD 28/02/2017</v>
          </cell>
          <cell r="F275" t="str">
            <v>The EU Interoperability Code will need to be implemented by 1st May 2016 and to ensure National Grid are compliant with the regulations there are number of elements that will need to be delivered to ensure compliance. Elements of the CAM, Balancing and In</v>
          </cell>
          <cell r="G275" t="b">
            <v>0</v>
          </cell>
          <cell r="H275" t="str">
            <v/>
          </cell>
          <cell r="I275">
            <v>42040</v>
          </cell>
          <cell r="J275">
            <v>42054</v>
          </cell>
          <cell r="L275" t="b">
            <v>0</v>
          </cell>
          <cell r="M275" t="str">
            <v>TNO</v>
          </cell>
          <cell r="N275" t="str">
            <v/>
          </cell>
          <cell r="O275" t="str">
            <v>Sean McGoldrick</v>
          </cell>
          <cell r="P275" t="str">
            <v>Sean McGoldrick/ Beverly Viney</v>
          </cell>
          <cell r="Q275" t="str">
            <v>ICAF 11/02/15
Pre-Sanction 11/08/15
BER- Pre-Sanction 25/08/15</v>
          </cell>
          <cell r="R275" t="str">
            <v>Jessica Harris</v>
          </cell>
          <cell r="S275" t="str">
            <v>Nicola Patmore</v>
          </cell>
          <cell r="T275" t="str">
            <v>CO</v>
          </cell>
          <cell r="U275" t="str">
            <v>COMPLETE</v>
          </cell>
          <cell r="V275" t="b">
            <v>1</v>
          </cell>
          <cell r="X275" t="str">
            <v/>
          </cell>
          <cell r="Y275">
            <v>42054</v>
          </cell>
          <cell r="Z275">
            <v>42111</v>
          </cell>
          <cell r="AB275">
            <v>42111</v>
          </cell>
          <cell r="AD275" t="str">
            <v/>
          </cell>
          <cell r="AF275" t="str">
            <v>SENT</v>
          </cell>
          <cell r="AG275">
            <v>42111</v>
          </cell>
          <cell r="AH275">
            <v>42130</v>
          </cell>
          <cell r="AI275">
            <v>42144</v>
          </cell>
          <cell r="AJ275">
            <v>42144</v>
          </cell>
          <cell r="AK275">
            <v>42277</v>
          </cell>
          <cell r="AM275">
            <v>42258</v>
          </cell>
          <cell r="AN275" t="str">
            <v>Pre-Sanction-25/08/15</v>
          </cell>
          <cell r="AO275">
            <v>42349</v>
          </cell>
          <cell r="AP275">
            <v>2500000</v>
          </cell>
          <cell r="AR275" t="str">
            <v/>
          </cell>
          <cell r="AS275" t="str">
            <v>SENT</v>
          </cell>
          <cell r="AT275">
            <v>42258</v>
          </cell>
          <cell r="AU275">
            <v>42289</v>
          </cell>
          <cell r="AZ275" t="str">
            <v/>
          </cell>
          <cell r="BA275">
            <v>42303</v>
          </cell>
          <cell r="BB275" t="str">
            <v>6 Months</v>
          </cell>
          <cell r="BC275" t="str">
            <v>SENT</v>
          </cell>
          <cell r="BD275">
            <v>42303</v>
          </cell>
          <cell r="BE275" t="b">
            <v>0</v>
          </cell>
          <cell r="BF275">
            <v>5</v>
          </cell>
          <cell r="BI275">
            <v>42470</v>
          </cell>
          <cell r="BJ275">
            <v>42643</v>
          </cell>
          <cell r="BK275">
            <v>42650</v>
          </cell>
          <cell r="BL275">
            <v>42678</v>
          </cell>
          <cell r="BM275" t="str">
            <v>CLSD</v>
          </cell>
          <cell r="BN275">
            <v>42663</v>
          </cell>
          <cell r="BO275" t="str">
            <v>28/020/17 All documents have been submitted to config.
20/10/16 DC CCN approval received today and sent to projects.  I have not closed project as im not sure what documentation we are still waiting for re finances.  Email sent to CM to confirm. Cm will c</v>
          </cell>
          <cell r="BQ275" t="str">
            <v/>
          </cell>
          <cell r="BS275" t="str">
            <v/>
          </cell>
          <cell r="BU275" t="str">
            <v/>
          </cell>
          <cell r="BW275" t="str">
            <v/>
          </cell>
          <cell r="BX275" t="str">
            <v>Medium</v>
          </cell>
          <cell r="BY275" t="str">
            <v/>
          </cell>
          <cell r="BZ275" t="str">
            <v/>
          </cell>
          <cell r="CA275" t="str">
            <v/>
          </cell>
          <cell r="CB275" t="str">
            <v/>
          </cell>
          <cell r="CC275" t="str">
            <v/>
          </cell>
          <cell r="CD275" t="str">
            <v/>
          </cell>
          <cell r="CE275" t="str">
            <v/>
          </cell>
          <cell r="CF275" t="str">
            <v/>
          </cell>
          <cell r="CG275" t="b">
            <v>0</v>
          </cell>
          <cell r="CH275" t="str">
            <v/>
          </cell>
          <cell r="CJ275" t="b">
            <v>0</v>
          </cell>
          <cell r="CK275" t="b">
            <v>0</v>
          </cell>
          <cell r="CL275" t="b">
            <v>0</v>
          </cell>
          <cell r="CM275" t="str">
            <v/>
          </cell>
          <cell r="CO275" t="str">
            <v/>
          </cell>
          <cell r="CP275" t="str">
            <v/>
          </cell>
          <cell r="CQ275" t="b">
            <v>0</v>
          </cell>
          <cell r="CR275" t="b">
            <v>0</v>
          </cell>
          <cell r="CS275" t="str">
            <v/>
          </cell>
          <cell r="CT275" t="str">
            <v/>
          </cell>
          <cell r="CU275" t="str">
            <v/>
          </cell>
          <cell r="CV275" t="str">
            <v/>
          </cell>
          <cell r="CW275" t="str">
            <v/>
          </cell>
          <cell r="CX275" t="b">
            <v>0</v>
          </cell>
          <cell r="CY275" t="b">
            <v>0</v>
          </cell>
          <cell r="CZ275" t="b">
            <v>0</v>
          </cell>
          <cell r="DA275" t="b">
            <v>0</v>
          </cell>
          <cell r="DB275" t="str">
            <v/>
          </cell>
          <cell r="DC275" t="str">
            <v/>
          </cell>
          <cell r="DD275" t="str">
            <v/>
          </cell>
          <cell r="DE275" t="b">
            <v>0</v>
          </cell>
          <cell r="DF275" t="b">
            <v>0</v>
          </cell>
        </row>
        <row r="276">
          <cell r="A276" t="str">
            <v>COR2156a</v>
          </cell>
          <cell r="B276" t="str">
            <v>System &amp; Process Solution for Modification Proposal 0317</v>
          </cell>
          <cell r="C276" t="str">
            <v>Z2 - Change cancelled</v>
          </cell>
          <cell r="D276">
            <v>40683</v>
          </cell>
          <cell r="E276" t="str">
            <v>CO RCVD 26/11/2010,BE SENT 24/05/2011,CA RCVD 01/06/2011,SN PNDG 01/06/2011,SN PROD 01/06/2011,SN CLSD 20/05/2011,CO RCVD 26/11/2010,SN CLSD 20/05/2011</v>
          </cell>
          <cell r="F276" t="str">
            <v>This line has been created in the Tracking Sheet to manage the second wave of documents in relation to this change. Once the project reaches implementation stage, this line will be closed down &amp; tracking will revert back to the original line.</v>
          </cell>
          <cell r="G276" t="b">
            <v>0</v>
          </cell>
          <cell r="H276" t="str">
            <v/>
          </cell>
          <cell r="I276">
            <v>40508</v>
          </cell>
          <cell r="L276" t="b">
            <v>0</v>
          </cell>
          <cell r="M276" t="str">
            <v>ALL</v>
          </cell>
          <cell r="N276" t="str">
            <v/>
          </cell>
          <cell r="O276" t="str">
            <v>Simon Trivella</v>
          </cell>
          <cell r="P276" t="str">
            <v>Simon Trivella</v>
          </cell>
          <cell r="Q276" t="str">
            <v>Workload Meeting 01/12/10</v>
          </cell>
          <cell r="R276" t="str">
            <v>Linda Whitcroft</v>
          </cell>
          <cell r="S276" t="str">
            <v>Dave Turpin</v>
          </cell>
          <cell r="T276" t="str">
            <v>CO</v>
          </cell>
          <cell r="U276" t="str">
            <v>CLOSED</v>
          </cell>
          <cell r="V276" t="b">
            <v>1</v>
          </cell>
          <cell r="X276" t="str">
            <v>Rachel Nock</v>
          </cell>
          <cell r="AD276" t="str">
            <v/>
          </cell>
          <cell r="AF276" t="str">
            <v/>
          </cell>
          <cell r="AK276">
            <v>40687</v>
          </cell>
          <cell r="AL276">
            <v>40687</v>
          </cell>
          <cell r="AM276">
            <v>40687</v>
          </cell>
          <cell r="AN276" t="str">
            <v>XM2 Review Meeting 24/05/11</v>
          </cell>
          <cell r="AO276">
            <v>40779</v>
          </cell>
          <cell r="AP276">
            <v>128879</v>
          </cell>
          <cell r="AR276" t="str">
            <v/>
          </cell>
          <cell r="AS276" t="str">
            <v>SENT</v>
          </cell>
          <cell r="AT276">
            <v>40687</v>
          </cell>
          <cell r="AU276">
            <v>40695</v>
          </cell>
          <cell r="AZ276" t="str">
            <v/>
          </cell>
          <cell r="BB276" t="str">
            <v/>
          </cell>
          <cell r="BC276" t="str">
            <v>CLSD</v>
          </cell>
          <cell r="BD276">
            <v>40683</v>
          </cell>
          <cell r="BE276" t="b">
            <v>0</v>
          </cell>
          <cell r="BF276">
            <v>3</v>
          </cell>
          <cell r="BM276" t="str">
            <v/>
          </cell>
          <cell r="BO276" t="str">
            <v>20/06/11 AK - Email rec'd from Simon Trivella stating "Sorry for not getting back to you yet – you are on my list!! That all sounds fine to me, happy for the original SN to apply.  If you need anything further from me on this then just let me know." In vi</v>
          </cell>
          <cell r="BQ276" t="str">
            <v/>
          </cell>
          <cell r="BS276" t="str">
            <v/>
          </cell>
          <cell r="BU276" t="str">
            <v/>
          </cell>
          <cell r="BW276" t="str">
            <v/>
          </cell>
          <cell r="BX276" t="str">
            <v/>
          </cell>
          <cell r="BY276" t="str">
            <v/>
          </cell>
          <cell r="BZ276" t="str">
            <v/>
          </cell>
          <cell r="CA276" t="str">
            <v/>
          </cell>
          <cell r="CB276" t="str">
            <v/>
          </cell>
          <cell r="CC276" t="str">
            <v/>
          </cell>
          <cell r="CD276" t="str">
            <v/>
          </cell>
          <cell r="CE276" t="str">
            <v/>
          </cell>
          <cell r="CF276" t="str">
            <v/>
          </cell>
          <cell r="CG276" t="b">
            <v>0</v>
          </cell>
          <cell r="CH276" t="str">
            <v/>
          </cell>
          <cell r="CJ276" t="b">
            <v>0</v>
          </cell>
          <cell r="CK276" t="b">
            <v>0</v>
          </cell>
          <cell r="CL276" t="b">
            <v>0</v>
          </cell>
          <cell r="CM276" t="str">
            <v/>
          </cell>
          <cell r="CO276" t="str">
            <v/>
          </cell>
          <cell r="CP276" t="str">
            <v/>
          </cell>
          <cell r="CQ276" t="b">
            <v>0</v>
          </cell>
          <cell r="CR276" t="b">
            <v>0</v>
          </cell>
          <cell r="CS276" t="str">
            <v/>
          </cell>
          <cell r="CT276" t="str">
            <v/>
          </cell>
          <cell r="CU276" t="str">
            <v/>
          </cell>
          <cell r="CV276" t="str">
            <v/>
          </cell>
          <cell r="CW276" t="str">
            <v/>
          </cell>
          <cell r="CX276" t="b">
            <v>0</v>
          </cell>
          <cell r="CY276" t="b">
            <v>0</v>
          </cell>
          <cell r="CZ276" t="b">
            <v>0</v>
          </cell>
          <cell r="DA276" t="b">
            <v>0</v>
          </cell>
          <cell r="DB276" t="str">
            <v/>
          </cell>
          <cell r="DC276" t="str">
            <v/>
          </cell>
          <cell r="DD276" t="str">
            <v/>
          </cell>
          <cell r="DE276" t="b">
            <v>0</v>
          </cell>
          <cell r="DF276" t="b">
            <v>0</v>
          </cell>
        </row>
        <row r="277">
          <cell r="A277" t="str">
            <v>COR2160</v>
          </cell>
          <cell r="B277" t="str">
            <v>Gemini Sustaining</v>
          </cell>
          <cell r="C277" t="str">
            <v>Z1 - Change completed</v>
          </cell>
          <cell r="D277">
            <v>41450</v>
          </cell>
          <cell r="E277" t="str">
            <v xml:space="preserve">CO RCVD 01/12/2010
EQ PNDG 08/12/2010
EQ PROD 08/12/2010
EQ SENT 11/01/2011
BE RCVD 11/01/2011
BE PNDG 11/01/2011
BE PROD 11/01/2011
BE SENT 03/02/2011
CA RCVD 03/02/2011
PD PROD 01/03/2011
PD IMPD 29/04/2012
EQ SENT 11/01/2011
PD IMPD 29/04/2012
PD CLSD </v>
          </cell>
          <cell r="F277" t="str">
            <v>The objective of the Gemini Sustaining project is to deliver an assessment of the current Gemini system that will be used to assist in Xoserve strategic system planning. It will provide a view on how long current Gemini can be sustained before the deliver</v>
          </cell>
          <cell r="G277" t="b">
            <v>0</v>
          </cell>
          <cell r="H277" t="str">
            <v/>
          </cell>
          <cell r="I277">
            <v>40513</v>
          </cell>
          <cell r="J277">
            <v>40576</v>
          </cell>
          <cell r="L277" t="b">
            <v>0</v>
          </cell>
          <cell r="M277" t="str">
            <v/>
          </cell>
          <cell r="N277" t="str">
            <v/>
          </cell>
          <cell r="O277" t="str">
            <v/>
          </cell>
          <cell r="P277" t="str">
            <v>Jessica Harris</v>
          </cell>
          <cell r="Q277" t="str">
            <v>Workload Meeting 08/12/10</v>
          </cell>
          <cell r="R277" t="str">
            <v>Lee Foster</v>
          </cell>
          <cell r="S277" t="str">
            <v>Andy Simpson</v>
          </cell>
          <cell r="T277" t="str">
            <v>CR (internal)</v>
          </cell>
          <cell r="U277" t="str">
            <v>COMPLETE</v>
          </cell>
          <cell r="V277" t="b">
            <v>0</v>
          </cell>
          <cell r="X277" t="str">
            <v>Jessica Harris</v>
          </cell>
          <cell r="Y277">
            <v>40576</v>
          </cell>
          <cell r="Z277">
            <v>40590</v>
          </cell>
          <cell r="AA277">
            <v>40590</v>
          </cell>
          <cell r="AB277">
            <v>40554</v>
          </cell>
          <cell r="AD277" t="str">
            <v/>
          </cell>
          <cell r="AF277" t="str">
            <v>SENT</v>
          </cell>
          <cell r="AG277">
            <v>40554</v>
          </cell>
          <cell r="AH277">
            <v>40554</v>
          </cell>
          <cell r="AI277">
            <v>40598</v>
          </cell>
          <cell r="AJ277">
            <v>40577</v>
          </cell>
          <cell r="AK277">
            <v>40577</v>
          </cell>
          <cell r="AL277">
            <v>40577</v>
          </cell>
          <cell r="AM277">
            <v>40577</v>
          </cell>
          <cell r="AN277" t="str">
            <v/>
          </cell>
          <cell r="AR277" t="str">
            <v/>
          </cell>
          <cell r="AS277" t="str">
            <v>SENT</v>
          </cell>
          <cell r="AT277">
            <v>40577</v>
          </cell>
          <cell r="AU277">
            <v>40577</v>
          </cell>
          <cell r="AZ277" t="str">
            <v/>
          </cell>
          <cell r="BB277" t="str">
            <v/>
          </cell>
          <cell r="BC277" t="str">
            <v>RCVD</v>
          </cell>
          <cell r="BD277">
            <v>40577</v>
          </cell>
          <cell r="BE277" t="b">
            <v>0</v>
          </cell>
          <cell r="BF277">
            <v>7</v>
          </cell>
          <cell r="BG277">
            <v>40581</v>
          </cell>
          <cell r="BH277">
            <v>41028</v>
          </cell>
          <cell r="BI277">
            <v>41028</v>
          </cell>
          <cell r="BJ277">
            <v>41121</v>
          </cell>
          <cell r="BM277" t="str">
            <v>CLSD</v>
          </cell>
          <cell r="BN277">
            <v>41450</v>
          </cell>
          <cell r="BO277" t="str">
            <v xml:space="preserve">25/06/13 KB - Email received from Process Owner authorising closure. 
20/11/12 KB - Update provided by Andy Earnshaw - "the PIA for Gemini Sustaining was approved at the XEC on 20th November 2012.  Jessica will now ensure the documents needed for closure </v>
          </cell>
          <cell r="BQ277" t="str">
            <v/>
          </cell>
          <cell r="BS277" t="str">
            <v/>
          </cell>
          <cell r="BU277" t="str">
            <v/>
          </cell>
          <cell r="BW277" t="str">
            <v/>
          </cell>
          <cell r="BX277" t="str">
            <v/>
          </cell>
          <cell r="BY277" t="str">
            <v/>
          </cell>
          <cell r="BZ277" t="str">
            <v/>
          </cell>
          <cell r="CA277" t="str">
            <v/>
          </cell>
          <cell r="CB277" t="str">
            <v/>
          </cell>
          <cell r="CC277" t="str">
            <v/>
          </cell>
          <cell r="CD277" t="str">
            <v/>
          </cell>
          <cell r="CE277" t="str">
            <v/>
          </cell>
          <cell r="CF277" t="str">
            <v/>
          </cell>
          <cell r="CG277" t="b">
            <v>0</v>
          </cell>
          <cell r="CH277" t="str">
            <v/>
          </cell>
          <cell r="CJ277" t="b">
            <v>0</v>
          </cell>
          <cell r="CK277" t="b">
            <v>0</v>
          </cell>
          <cell r="CL277" t="b">
            <v>0</v>
          </cell>
          <cell r="CM277" t="str">
            <v/>
          </cell>
          <cell r="CO277" t="str">
            <v/>
          </cell>
          <cell r="CP277" t="str">
            <v/>
          </cell>
          <cell r="CQ277" t="b">
            <v>0</v>
          </cell>
          <cell r="CR277" t="b">
            <v>0</v>
          </cell>
          <cell r="CS277" t="str">
            <v/>
          </cell>
          <cell r="CT277" t="str">
            <v/>
          </cell>
          <cell r="CU277" t="str">
            <v/>
          </cell>
          <cell r="CV277" t="str">
            <v/>
          </cell>
          <cell r="CW277" t="str">
            <v/>
          </cell>
          <cell r="CX277" t="b">
            <v>0</v>
          </cell>
          <cell r="CY277" t="b">
            <v>0</v>
          </cell>
          <cell r="CZ277" t="b">
            <v>0</v>
          </cell>
          <cell r="DA277" t="b">
            <v>0</v>
          </cell>
          <cell r="DB277" t="str">
            <v/>
          </cell>
          <cell r="DC277" t="str">
            <v/>
          </cell>
          <cell r="DD277" t="str">
            <v/>
          </cell>
          <cell r="DE277" t="b">
            <v>0</v>
          </cell>
          <cell r="DF277" t="b">
            <v>0</v>
          </cell>
        </row>
        <row r="278">
          <cell r="A278" t="str">
            <v>COR3137</v>
          </cell>
          <cell r="B278" t="str">
            <v>Implementation of Mod Proposal 428 - Single Meter Supply Points</v>
          </cell>
          <cell r="C278" t="str">
            <v>Z1 - Change completed</v>
          </cell>
          <cell r="D278">
            <v>42009</v>
          </cell>
          <cell r="E278" t="str">
            <v>CO-RCVD 01/08/2013
EQ-PROD 14/08/2013
EQ SENT 05/09/2013
BE-RCVD 23/01/2014
BE-PROD 23/01/2014
BE-SENT 24/03/2014
CA-RCVD 28/03/2014
SN-PROD 28/03/2014
SN-SENT 15/04/2014
PD-PROD 15/04/2014
PD-IMPD 01/04/2014
PD-SENT 02/10/2014
PD-CLSD 05/01/2015</v>
          </cell>
          <cell r="F278" t="str">
            <v>Set up project to investigate the implemention issues regarding Mod 428 – Single Meter Supply Points.
Work will include methods to prevent new aggregations being created after April 2014 and to scope out rules and processes to disaggregate meter points p</v>
          </cell>
          <cell r="G278" t="b">
            <v>1</v>
          </cell>
          <cell r="H278" t="str">
            <v>Mod 428</v>
          </cell>
          <cell r="I278">
            <v>41487</v>
          </cell>
          <cell r="J278">
            <v>41500</v>
          </cell>
          <cell r="L278" t="b">
            <v>0</v>
          </cell>
          <cell r="M278" t="str">
            <v>ADN</v>
          </cell>
          <cell r="N278" t="str">
            <v/>
          </cell>
          <cell r="O278" t="str">
            <v>Ruth Thomas</v>
          </cell>
          <cell r="P278" t="str">
            <v>Alan Raper</v>
          </cell>
          <cell r="Q278" t="str">
            <v>Workload Meeting 07/08/13</v>
          </cell>
          <cell r="R278" t="str">
            <v>Dave Ackers</v>
          </cell>
          <cell r="S278" t="str">
            <v>Andy Simpson</v>
          </cell>
          <cell r="T278" t="str">
            <v>CO</v>
          </cell>
          <cell r="U278" t="str">
            <v>COMPLETE</v>
          </cell>
          <cell r="V278" t="b">
            <v>1</v>
          </cell>
          <cell r="W278">
            <v>42009</v>
          </cell>
          <cell r="X278" t="str">
            <v>Christina McArthur</v>
          </cell>
          <cell r="Y278">
            <v>41500</v>
          </cell>
          <cell r="Z278">
            <v>41522</v>
          </cell>
          <cell r="AB278">
            <v>41523</v>
          </cell>
          <cell r="AC278">
            <v>0</v>
          </cell>
          <cell r="AD278" t="str">
            <v>6 weeks</v>
          </cell>
          <cell r="AE278">
            <v>41613</v>
          </cell>
          <cell r="AF278" t="str">
            <v>SENT</v>
          </cell>
          <cell r="AG278">
            <v>41522</v>
          </cell>
          <cell r="AH278">
            <v>41662</v>
          </cell>
          <cell r="AI278">
            <v>41675</v>
          </cell>
          <cell r="AJ278">
            <v>41675</v>
          </cell>
          <cell r="AK278">
            <v>41726</v>
          </cell>
          <cell r="AM278">
            <v>41722</v>
          </cell>
          <cell r="AN278" t="str">
            <v>Pre Sanction Review Meeting 18/03/14</v>
          </cell>
          <cell r="AO278">
            <v>41729</v>
          </cell>
          <cell r="AP278">
            <v>5270</v>
          </cell>
          <cell r="AR278" t="str">
            <v/>
          </cell>
          <cell r="AS278" t="str">
            <v>SENT</v>
          </cell>
          <cell r="AT278">
            <v>41722</v>
          </cell>
          <cell r="AU278">
            <v>41726</v>
          </cell>
          <cell r="AV278">
            <v>41740</v>
          </cell>
          <cell r="AW278">
            <v>41740</v>
          </cell>
          <cell r="AX278">
            <v>41744</v>
          </cell>
          <cell r="AZ278" t="str">
            <v/>
          </cell>
          <cell r="BA278">
            <v>41744</v>
          </cell>
          <cell r="BB278" t="str">
            <v/>
          </cell>
          <cell r="BC278" t="str">
            <v>SENT</v>
          </cell>
          <cell r="BD278">
            <v>41744</v>
          </cell>
          <cell r="BE278" t="b">
            <v>0</v>
          </cell>
          <cell r="BF278">
            <v>3</v>
          </cell>
          <cell r="BH278">
            <v>41730</v>
          </cell>
          <cell r="BI278">
            <v>41730</v>
          </cell>
          <cell r="BK278">
            <v>41914</v>
          </cell>
          <cell r="BM278" t="str">
            <v>CLSD</v>
          </cell>
          <cell r="BN278">
            <v>42009</v>
          </cell>
          <cell r="BO278" t="str">
            <v>05/08/2015 Project Closed on CL.
10/03/14 KB - Refer to email reqarding change in BER delivery date from 12/03/14 to 28/03/14. 
20/01/14 KB - Update received from AS – Proposal of a manual process utilising existing functionality, this project is monitori</v>
          </cell>
          <cell r="BQ278" t="str">
            <v/>
          </cell>
          <cell r="BS278" t="str">
            <v/>
          </cell>
          <cell r="BU278" t="str">
            <v/>
          </cell>
          <cell r="BW278" t="str">
            <v/>
          </cell>
          <cell r="BX278" t="str">
            <v/>
          </cell>
          <cell r="BY278" t="str">
            <v/>
          </cell>
          <cell r="BZ278" t="str">
            <v/>
          </cell>
          <cell r="CA278" t="str">
            <v/>
          </cell>
          <cell r="CB278" t="str">
            <v/>
          </cell>
          <cell r="CC278" t="str">
            <v/>
          </cell>
          <cell r="CD278" t="str">
            <v/>
          </cell>
          <cell r="CE278" t="str">
            <v/>
          </cell>
          <cell r="CF278" t="str">
            <v/>
          </cell>
          <cell r="CG278" t="b">
            <v>0</v>
          </cell>
          <cell r="CH278" t="str">
            <v/>
          </cell>
          <cell r="CJ278" t="b">
            <v>0</v>
          </cell>
          <cell r="CK278" t="b">
            <v>0</v>
          </cell>
          <cell r="CL278" t="b">
            <v>0</v>
          </cell>
          <cell r="CM278" t="str">
            <v/>
          </cell>
          <cell r="CO278" t="str">
            <v/>
          </cell>
          <cell r="CP278" t="str">
            <v/>
          </cell>
          <cell r="CQ278" t="b">
            <v>0</v>
          </cell>
          <cell r="CR278" t="b">
            <v>0</v>
          </cell>
          <cell r="CS278" t="str">
            <v/>
          </cell>
          <cell r="CT278" t="str">
            <v/>
          </cell>
          <cell r="CU278" t="str">
            <v/>
          </cell>
          <cell r="CV278" t="str">
            <v/>
          </cell>
          <cell r="CW278" t="str">
            <v/>
          </cell>
          <cell r="CX278" t="b">
            <v>0</v>
          </cell>
          <cell r="CY278" t="b">
            <v>0</v>
          </cell>
          <cell r="CZ278" t="b">
            <v>0</v>
          </cell>
          <cell r="DA278" t="b">
            <v>0</v>
          </cell>
          <cell r="DB278" t="str">
            <v/>
          </cell>
          <cell r="DC278" t="str">
            <v/>
          </cell>
          <cell r="DD278" t="str">
            <v/>
          </cell>
          <cell r="DE278" t="b">
            <v>0</v>
          </cell>
          <cell r="DF278" t="b">
            <v>0</v>
          </cell>
        </row>
        <row r="279">
          <cell r="A279" t="str">
            <v>COR2411.1</v>
          </cell>
          <cell r="B279" t="str">
            <v>Code Repository Migration Code Configuration Tool Phase 2</v>
          </cell>
          <cell r="C279" t="str">
            <v>Z1 - Change completed</v>
          </cell>
          <cell r="D279">
            <v>41858</v>
          </cell>
          <cell r="E279" t="str">
            <v>CO-RCVD 14/08/2013
PD-PROD 24/09/2013
PD-IMPD 23/12/2013
PD-SENT 01/08/2014
PD-CLSD 07/08/2014</v>
          </cell>
          <cell r="F279" t="str">
            <v>This piece of work is for Phase 2 of the project and has been included within the Programme Plan and submitted to PCC.  Closedown documents will be produced at the end of both phases.</v>
          </cell>
          <cell r="G279" t="b">
            <v>0</v>
          </cell>
          <cell r="H279" t="str">
            <v/>
          </cell>
          <cell r="I279">
            <v>41500</v>
          </cell>
          <cell r="L279" t="b">
            <v>0</v>
          </cell>
          <cell r="M279" t="str">
            <v/>
          </cell>
          <cell r="N279" t="str">
            <v/>
          </cell>
          <cell r="O279" t="str">
            <v/>
          </cell>
          <cell r="P279" t="str">
            <v>Nicky Patmore</v>
          </cell>
          <cell r="Q279" t="str">
            <v>Workload Minutes 21/08/13</v>
          </cell>
          <cell r="R279" t="str">
            <v/>
          </cell>
          <cell r="S279" t="str">
            <v>Jessica Harris</v>
          </cell>
          <cell r="T279" t="str">
            <v>CR (internal)</v>
          </cell>
          <cell r="U279" t="str">
            <v>COMPLETE</v>
          </cell>
          <cell r="V279" t="b">
            <v>0</v>
          </cell>
          <cell r="W279">
            <v>41858</v>
          </cell>
          <cell r="X279" t="str">
            <v/>
          </cell>
          <cell r="AD279" t="str">
            <v/>
          </cell>
          <cell r="AF279" t="str">
            <v/>
          </cell>
          <cell r="AN279" t="str">
            <v/>
          </cell>
          <cell r="AR279" t="str">
            <v/>
          </cell>
          <cell r="AS279" t="str">
            <v/>
          </cell>
          <cell r="AZ279" t="str">
            <v/>
          </cell>
          <cell r="BB279" t="str">
            <v/>
          </cell>
          <cell r="BC279" t="str">
            <v/>
          </cell>
          <cell r="BE279" t="b">
            <v>0</v>
          </cell>
          <cell r="BF279">
            <v>7</v>
          </cell>
          <cell r="BH279">
            <v>41631</v>
          </cell>
          <cell r="BI279">
            <v>41631</v>
          </cell>
          <cell r="BJ279">
            <v>41852</v>
          </cell>
          <cell r="BK279">
            <v>41852</v>
          </cell>
          <cell r="BM279" t="str">
            <v>CLSD</v>
          </cell>
          <cell r="BN279">
            <v>41858</v>
          </cell>
          <cell r="BO279" t="str">
            <v>04/06/14 KB - Update provided by Jessica Harris - The PIA is going to XEC on 10th June. Final closedown should be 30th June assuming finance agree with the final figures.
17/01/14 KB - Update providd by AE - PIS ended on 17/01/14, project in closedown.
24</v>
          </cell>
          <cell r="BQ279" t="str">
            <v/>
          </cell>
          <cell r="BS279" t="str">
            <v/>
          </cell>
          <cell r="BU279" t="str">
            <v/>
          </cell>
          <cell r="BW279" t="str">
            <v/>
          </cell>
          <cell r="BX279" t="str">
            <v/>
          </cell>
          <cell r="BY279" t="str">
            <v/>
          </cell>
          <cell r="BZ279" t="str">
            <v/>
          </cell>
          <cell r="CA279" t="str">
            <v/>
          </cell>
          <cell r="CB279" t="str">
            <v/>
          </cell>
          <cell r="CC279" t="str">
            <v/>
          </cell>
          <cell r="CD279" t="str">
            <v/>
          </cell>
          <cell r="CE279" t="str">
            <v/>
          </cell>
          <cell r="CF279" t="str">
            <v/>
          </cell>
          <cell r="CG279" t="b">
            <v>0</v>
          </cell>
          <cell r="CH279" t="str">
            <v/>
          </cell>
          <cell r="CJ279" t="b">
            <v>0</v>
          </cell>
          <cell r="CK279" t="b">
            <v>0</v>
          </cell>
          <cell r="CL279" t="b">
            <v>0</v>
          </cell>
          <cell r="CM279" t="str">
            <v/>
          </cell>
          <cell r="CO279" t="str">
            <v/>
          </cell>
          <cell r="CP279" t="str">
            <v/>
          </cell>
          <cell r="CQ279" t="b">
            <v>0</v>
          </cell>
          <cell r="CR279" t="b">
            <v>0</v>
          </cell>
          <cell r="CS279" t="str">
            <v/>
          </cell>
          <cell r="CT279" t="str">
            <v/>
          </cell>
          <cell r="CU279" t="str">
            <v/>
          </cell>
          <cell r="CV279" t="str">
            <v/>
          </cell>
          <cell r="CW279" t="str">
            <v/>
          </cell>
          <cell r="CX279" t="b">
            <v>0</v>
          </cell>
          <cell r="CY279" t="b">
            <v>0</v>
          </cell>
          <cell r="CZ279" t="b">
            <v>0</v>
          </cell>
          <cell r="DA279" t="b">
            <v>0</v>
          </cell>
          <cell r="DB279" t="str">
            <v/>
          </cell>
          <cell r="DC279" t="str">
            <v/>
          </cell>
          <cell r="DD279" t="str">
            <v/>
          </cell>
          <cell r="DE279" t="b">
            <v>0</v>
          </cell>
          <cell r="DF279" t="b">
            <v>0</v>
          </cell>
        </row>
        <row r="280">
          <cell r="A280" t="str">
            <v>COR2406</v>
          </cell>
          <cell r="B280" t="str">
            <v>NGN File Transfer Changes</v>
          </cell>
          <cell r="C280" t="str">
            <v>Z1 - Change completed</v>
          </cell>
          <cell r="D280">
            <v>41668</v>
          </cell>
          <cell r="E280" t="str">
            <v>CO RCVD 15/09/2011,EQ PNDG 21/09/2011,EQ PROD 22/09/2011,EQ CLSD 29/01/2014</v>
          </cell>
          <cell r="F280" t="str">
            <v>NGN are migrating away from United Utilities where a number of Xoserve files are posted to presently which NGN/Wipro pick up and utilise internally. As UU/Vertex will be removed from all support as of end of September, there is a requirement to ensure the</v>
          </cell>
          <cell r="G280" t="b">
            <v>0</v>
          </cell>
          <cell r="H280" t="str">
            <v/>
          </cell>
          <cell r="I280">
            <v>40801</v>
          </cell>
          <cell r="J280">
            <v>40815</v>
          </cell>
          <cell r="L280" t="b">
            <v>0</v>
          </cell>
          <cell r="M280" t="str">
            <v>NNW</v>
          </cell>
          <cell r="N280" t="str">
            <v>NGN</v>
          </cell>
          <cell r="O280" t="str">
            <v>Joanna Ferguson</v>
          </cell>
          <cell r="P280" t="str">
            <v>Joanna Fergusson</v>
          </cell>
          <cell r="Q280" t="str">
            <v>Workload Meeting 22/09/11</v>
          </cell>
          <cell r="R280" t="str">
            <v/>
          </cell>
          <cell r="S280" t="str">
            <v>Lorraine Cave</v>
          </cell>
          <cell r="T280" t="str">
            <v>CO</v>
          </cell>
          <cell r="U280" t="str">
            <v>COMPLETE</v>
          </cell>
          <cell r="V280" t="b">
            <v>1</v>
          </cell>
          <cell r="X280" t="str">
            <v/>
          </cell>
          <cell r="Y280">
            <v>40808</v>
          </cell>
          <cell r="AD280" t="str">
            <v/>
          </cell>
          <cell r="AF280" t="str">
            <v>CLSD</v>
          </cell>
          <cell r="AG280">
            <v>41668</v>
          </cell>
          <cell r="AN280" t="str">
            <v/>
          </cell>
          <cell r="AR280" t="str">
            <v/>
          </cell>
          <cell r="AS280" t="str">
            <v/>
          </cell>
          <cell r="AZ280" t="str">
            <v/>
          </cell>
          <cell r="BB280" t="str">
            <v/>
          </cell>
          <cell r="BC280" t="str">
            <v/>
          </cell>
          <cell r="BE280" t="b">
            <v>0</v>
          </cell>
          <cell r="BF280">
            <v>5</v>
          </cell>
          <cell r="BH280">
            <v>40808</v>
          </cell>
          <cell r="BI280">
            <v>40808</v>
          </cell>
          <cell r="BJ280">
            <v>40848</v>
          </cell>
          <cell r="BM280" t="str">
            <v/>
          </cell>
          <cell r="BO280" t="str">
            <v>10/09/12 KB - Transferred from DT to LC due to change in roles.                                                                                   23/01/12 AK - Email sent to Joanna Ferguson from Dave Turpin stating "I'm trying to get the costs from the se</v>
          </cell>
          <cell r="BQ280" t="str">
            <v/>
          </cell>
          <cell r="BS280" t="str">
            <v/>
          </cell>
          <cell r="BU280" t="str">
            <v/>
          </cell>
          <cell r="BW280" t="str">
            <v/>
          </cell>
          <cell r="BX280" t="str">
            <v/>
          </cell>
          <cell r="BY280" t="str">
            <v/>
          </cell>
          <cell r="BZ280" t="str">
            <v/>
          </cell>
          <cell r="CA280" t="str">
            <v/>
          </cell>
          <cell r="CB280" t="str">
            <v/>
          </cell>
          <cell r="CC280" t="str">
            <v/>
          </cell>
          <cell r="CD280" t="str">
            <v/>
          </cell>
          <cell r="CE280" t="str">
            <v/>
          </cell>
          <cell r="CF280" t="str">
            <v/>
          </cell>
          <cell r="CG280" t="b">
            <v>0</v>
          </cell>
          <cell r="CH280" t="str">
            <v/>
          </cell>
          <cell r="CJ280" t="b">
            <v>0</v>
          </cell>
          <cell r="CK280" t="b">
            <v>0</v>
          </cell>
          <cell r="CL280" t="b">
            <v>0</v>
          </cell>
          <cell r="CM280" t="str">
            <v/>
          </cell>
          <cell r="CO280" t="str">
            <v/>
          </cell>
          <cell r="CP280" t="str">
            <v/>
          </cell>
          <cell r="CQ280" t="b">
            <v>0</v>
          </cell>
          <cell r="CR280" t="b">
            <v>0</v>
          </cell>
          <cell r="CS280" t="str">
            <v/>
          </cell>
          <cell r="CT280" t="str">
            <v/>
          </cell>
          <cell r="CU280" t="str">
            <v/>
          </cell>
          <cell r="CV280" t="str">
            <v/>
          </cell>
          <cell r="CW280" t="str">
            <v/>
          </cell>
          <cell r="CX280" t="b">
            <v>0</v>
          </cell>
          <cell r="CY280" t="b">
            <v>0</v>
          </cell>
          <cell r="CZ280" t="b">
            <v>0</v>
          </cell>
          <cell r="DA280" t="b">
            <v>0</v>
          </cell>
          <cell r="DB280" t="str">
            <v/>
          </cell>
          <cell r="DC280" t="str">
            <v/>
          </cell>
          <cell r="DD280" t="str">
            <v/>
          </cell>
          <cell r="DE280" t="b">
            <v>0</v>
          </cell>
          <cell r="DF280" t="b">
            <v>0</v>
          </cell>
        </row>
        <row r="281">
          <cell r="A281" t="str">
            <v>COR4109</v>
          </cell>
          <cell r="B281" t="str">
            <v>COR4109 - Gemini User Test Environment</v>
          </cell>
          <cell r="C281" t="str">
            <v>Z2 - Change cancelled</v>
          </cell>
          <cell r="D281">
            <v>42978</v>
          </cell>
          <cell r="E281" t="str">
            <v>CO-RCVD - 28/09/16
BE-PNDG- 03/10/16
BE-PROD-06/10/16
BE-PROD-11/11/16
PD-HOLD-11/01/17
PD-CLSD - 31/08/17</v>
          </cell>
          <cell r="F281" t="str">
            <v xml:space="preserve">Change overview: 
One of the options to overcome this issue is to reintroduce a full-scale test environment (UT2) which was created as 
part of the UK Link programme. This environment is currently dormant but could be resurrected. This change order is to </v>
          </cell>
          <cell r="G281" t="b">
            <v>0</v>
          </cell>
          <cell r="H281" t="str">
            <v/>
          </cell>
          <cell r="I281">
            <v>42635</v>
          </cell>
          <cell r="L281" t="b">
            <v>0</v>
          </cell>
          <cell r="M281" t="str">
            <v>NNW</v>
          </cell>
          <cell r="N281" t="str">
            <v>NGT</v>
          </cell>
          <cell r="O281" t="str">
            <v>Beverley Viney</v>
          </cell>
          <cell r="P281" t="str">
            <v>Beverley Viney</v>
          </cell>
          <cell r="Q281" t="str">
            <v>ICAF - 28/09/16
Pre-Sanction 31/01/17 - DCA</v>
          </cell>
          <cell r="R281" t="str">
            <v>Jessica Harris</v>
          </cell>
          <cell r="S281" t="str">
            <v>Nicola Patmore</v>
          </cell>
          <cell r="T281" t="str">
            <v>CO</v>
          </cell>
          <cell r="U281" t="str">
            <v>CLOSED</v>
          </cell>
          <cell r="V281" t="b">
            <v>1</v>
          </cell>
          <cell r="X281" t="str">
            <v/>
          </cell>
          <cell r="AD281" t="str">
            <v/>
          </cell>
          <cell r="AF281" t="str">
            <v/>
          </cell>
          <cell r="AI281">
            <v>42649</v>
          </cell>
          <cell r="AJ281">
            <v>42649</v>
          </cell>
          <cell r="AN281" t="str">
            <v/>
          </cell>
          <cell r="AR281" t="str">
            <v/>
          </cell>
          <cell r="AS281" t="str">
            <v>PNDG</v>
          </cell>
          <cell r="AT281">
            <v>42703</v>
          </cell>
          <cell r="AZ281" t="str">
            <v/>
          </cell>
          <cell r="BB281" t="str">
            <v/>
          </cell>
          <cell r="BC281" t="str">
            <v/>
          </cell>
          <cell r="BE281" t="b">
            <v>0</v>
          </cell>
          <cell r="BF281">
            <v>5</v>
          </cell>
          <cell r="BM281" t="str">
            <v/>
          </cell>
          <cell r="BO281" t="str">
            <v>01/09/17 DC Email received from BV to close this project.
26/07/17 DC Update from planning meeting, this project may come off hold.  They will confirm in the next planning meeting.
27/06/17 DC NW has confirmed that this project will close.
24/05/17 DC Mik</v>
          </cell>
          <cell r="BQ281" t="str">
            <v/>
          </cell>
          <cell r="BS281" t="str">
            <v/>
          </cell>
          <cell r="BU281" t="str">
            <v/>
          </cell>
          <cell r="BW281" t="str">
            <v/>
          </cell>
          <cell r="BX281" t="str">
            <v>Low</v>
          </cell>
          <cell r="BY281" t="str">
            <v/>
          </cell>
          <cell r="BZ281" t="str">
            <v/>
          </cell>
          <cell r="CA281" t="str">
            <v/>
          </cell>
          <cell r="CB281" t="str">
            <v/>
          </cell>
          <cell r="CC281" t="str">
            <v/>
          </cell>
          <cell r="CD281" t="str">
            <v/>
          </cell>
          <cell r="CE281" t="str">
            <v/>
          </cell>
          <cell r="CF281" t="str">
            <v/>
          </cell>
          <cell r="CG281" t="b">
            <v>0</v>
          </cell>
          <cell r="CH281" t="str">
            <v/>
          </cell>
          <cell r="CJ281" t="b">
            <v>0</v>
          </cell>
          <cell r="CK281" t="b">
            <v>0</v>
          </cell>
          <cell r="CL281" t="b">
            <v>0</v>
          </cell>
          <cell r="CM281" t="str">
            <v/>
          </cell>
          <cell r="CO281" t="str">
            <v/>
          </cell>
          <cell r="CP281" t="str">
            <v/>
          </cell>
          <cell r="CQ281" t="b">
            <v>0</v>
          </cell>
          <cell r="CR281" t="b">
            <v>0</v>
          </cell>
          <cell r="CS281" t="str">
            <v/>
          </cell>
          <cell r="CT281" t="str">
            <v/>
          </cell>
          <cell r="CU281" t="str">
            <v/>
          </cell>
          <cell r="CV281" t="str">
            <v/>
          </cell>
          <cell r="CW281" t="str">
            <v/>
          </cell>
          <cell r="CX281" t="b">
            <v>0</v>
          </cell>
          <cell r="CY281" t="b">
            <v>0</v>
          </cell>
          <cell r="CZ281" t="b">
            <v>0</v>
          </cell>
          <cell r="DA281" t="b">
            <v>0</v>
          </cell>
          <cell r="DB281" t="str">
            <v/>
          </cell>
          <cell r="DC281" t="str">
            <v/>
          </cell>
          <cell r="DD281" t="str">
            <v/>
          </cell>
          <cell r="DE281" t="b">
            <v>0</v>
          </cell>
          <cell r="DF281" t="b">
            <v>0</v>
          </cell>
        </row>
        <row r="282">
          <cell r="A282" t="str">
            <v>COR4114</v>
          </cell>
          <cell r="B282" t="str">
            <v>iEP GCS Project Clock Change Testing</v>
          </cell>
          <cell r="C282" t="str">
            <v>Z1 - Change completed</v>
          </cell>
          <cell r="D282">
            <v>42902</v>
          </cell>
          <cell r="E282" t="str">
            <v>CO-RCVD 05/10/16
BE-PNDG 05/10/16
BE-PROD 18/10/16
BE-SENT 02/11/16
CA-RCVD 15/12/16
SN-PNDG 15/12/16
PD-PROD 26/01/17
PD-SENT 01/02/17
PD_POPD 07/02/17
PD-CLSD 16/06/17</v>
          </cell>
          <cell r="F282" t="str">
            <v>Change overview: 
We require to test the processing of files (data) from iEP) to Gemini during the clock change (23 and 25 hours) 
The testing we require is for 15 – 25 files per afternoon/evening for about 5 working days. 
We will then send you a batc</v>
          </cell>
          <cell r="G282" t="b">
            <v>0</v>
          </cell>
          <cell r="H282" t="str">
            <v>XOS3412</v>
          </cell>
          <cell r="I282">
            <v>42647</v>
          </cell>
          <cell r="L282" t="b">
            <v>0</v>
          </cell>
          <cell r="M282" t="str">
            <v>NNW</v>
          </cell>
          <cell r="N282" t="str">
            <v>NGT</v>
          </cell>
          <cell r="O282" t="str">
            <v>Desmond Seymour/ James Daniels</v>
          </cell>
          <cell r="P282" t="str">
            <v>Desmond Seymour</v>
          </cell>
          <cell r="Q282" t="str">
            <v>ICAF 05/10/16
start up doc- Pre-Sanction 18/10/16
BER Pre-Sanction 01/11/16
BC approved XEC 08/11/16</v>
          </cell>
          <cell r="R282" t="str">
            <v>Rachel Addison</v>
          </cell>
          <cell r="S282" t="str">
            <v>Hannah Reddy</v>
          </cell>
          <cell r="T282" t="str">
            <v>CO</v>
          </cell>
          <cell r="U282" t="str">
            <v>COMPLETE</v>
          </cell>
          <cell r="V282" t="b">
            <v>1</v>
          </cell>
          <cell r="X282" t="str">
            <v>Manisha Bhardwaj</v>
          </cell>
          <cell r="AD282" t="str">
            <v/>
          </cell>
          <cell r="AF282" t="str">
            <v/>
          </cell>
          <cell r="AI282">
            <v>42661</v>
          </cell>
          <cell r="AJ282">
            <v>42661</v>
          </cell>
          <cell r="AK282">
            <v>42676</v>
          </cell>
          <cell r="AM282">
            <v>42676</v>
          </cell>
          <cell r="AN282" t="str">
            <v>Pre-Sanction</v>
          </cell>
          <cell r="AO282">
            <v>42768</v>
          </cell>
          <cell r="AP282">
            <v>1463</v>
          </cell>
          <cell r="AR282" t="str">
            <v/>
          </cell>
          <cell r="AS282" t="str">
            <v>SENT</v>
          </cell>
          <cell r="AT282">
            <v>42676</v>
          </cell>
          <cell r="AU282">
            <v>42719</v>
          </cell>
          <cell r="AZ282" t="str">
            <v/>
          </cell>
          <cell r="BB282" t="str">
            <v/>
          </cell>
          <cell r="BC282" t="str">
            <v>PNDG</v>
          </cell>
          <cell r="BE282" t="b">
            <v>0</v>
          </cell>
          <cell r="BF282">
            <v>5</v>
          </cell>
          <cell r="BI282">
            <v>42667</v>
          </cell>
          <cell r="BJ282">
            <v>42751</v>
          </cell>
          <cell r="BK282">
            <v>42767</v>
          </cell>
          <cell r="BL282">
            <v>42795</v>
          </cell>
          <cell r="BM282" t="str">
            <v>CLSD</v>
          </cell>
          <cell r="BN282">
            <v>42773</v>
          </cell>
          <cell r="BO282" t="str">
            <v>16/06/17 DC Project completed, docs checked.
19/04/17 DC signed ECF received and added to the tracker and config library.
07/02/17 CCN approval sent from networks today. Put on PD POPD untill confirmation of all documentation received.
01/02/17 CCN sent t</v>
          </cell>
          <cell r="BQ282" t="str">
            <v/>
          </cell>
          <cell r="BS282" t="str">
            <v/>
          </cell>
          <cell r="BU282" t="str">
            <v/>
          </cell>
          <cell r="BW282" t="str">
            <v/>
          </cell>
          <cell r="BX282" t="str">
            <v>Low</v>
          </cell>
          <cell r="BY282" t="str">
            <v/>
          </cell>
          <cell r="BZ282" t="str">
            <v/>
          </cell>
          <cell r="CA282" t="str">
            <v/>
          </cell>
          <cell r="CB282" t="str">
            <v/>
          </cell>
          <cell r="CC282" t="str">
            <v/>
          </cell>
          <cell r="CD282" t="str">
            <v/>
          </cell>
          <cell r="CE282" t="str">
            <v/>
          </cell>
          <cell r="CF282" t="str">
            <v/>
          </cell>
          <cell r="CG282" t="b">
            <v>0</v>
          </cell>
          <cell r="CH282" t="str">
            <v/>
          </cell>
          <cell r="CJ282" t="b">
            <v>0</v>
          </cell>
          <cell r="CK282" t="b">
            <v>0</v>
          </cell>
          <cell r="CL282" t="b">
            <v>0</v>
          </cell>
          <cell r="CM282" t="str">
            <v/>
          </cell>
          <cell r="CO282" t="str">
            <v/>
          </cell>
          <cell r="CP282" t="str">
            <v/>
          </cell>
          <cell r="CQ282" t="b">
            <v>0</v>
          </cell>
          <cell r="CR282" t="b">
            <v>0</v>
          </cell>
          <cell r="CS282" t="str">
            <v/>
          </cell>
          <cell r="CT282" t="str">
            <v/>
          </cell>
          <cell r="CU282" t="str">
            <v/>
          </cell>
          <cell r="CV282" t="str">
            <v/>
          </cell>
          <cell r="CW282" t="str">
            <v/>
          </cell>
          <cell r="CX282" t="b">
            <v>0</v>
          </cell>
          <cell r="CY282" t="b">
            <v>0</v>
          </cell>
          <cell r="CZ282" t="b">
            <v>0</v>
          </cell>
          <cell r="DA282" t="b">
            <v>0</v>
          </cell>
          <cell r="DB282" t="str">
            <v/>
          </cell>
          <cell r="DC282" t="str">
            <v/>
          </cell>
          <cell r="DD282" t="str">
            <v/>
          </cell>
          <cell r="DE282" t="b">
            <v>0</v>
          </cell>
          <cell r="DF282" t="b">
            <v>0</v>
          </cell>
        </row>
        <row r="283">
          <cell r="A283" t="str">
            <v>4328</v>
          </cell>
          <cell r="B283" t="str">
            <v xml:space="preserve"> Report of GTI Meter Points where the confirming shipper is not the elected shipper</v>
          </cell>
          <cell r="C283" t="str">
            <v>D1 - Change in delivery</v>
          </cell>
          <cell r="D283">
            <v>43201</v>
          </cell>
          <cell r="E283" t="str">
            <v>2.1 Start Up Approach 15/11/2017
2.2. Awaiting ME/BICC HLE Quote
7. BER/Business Case In Progress
11. Change In Delivery</v>
          </cell>
          <cell r="F283" t="str">
            <v>The CMA has mandated industry data being shared with Price Comparison Websites (PCWs) to better enable customer switching.  
Via industry meetings it has been communicated that PCWs preferred solution will be a single dual fuel GUI interface.  
The elec</v>
          </cell>
          <cell r="G283" t="b">
            <v>0</v>
          </cell>
          <cell r="H283" t="str">
            <v/>
          </cell>
          <cell r="I283">
            <v>42921</v>
          </cell>
          <cell r="K283">
            <v>43322</v>
          </cell>
          <cell r="L283" t="b">
            <v>0</v>
          </cell>
          <cell r="M283" t="str">
            <v/>
          </cell>
          <cell r="N283" t="str">
            <v/>
          </cell>
          <cell r="O283" t="str">
            <v/>
          </cell>
          <cell r="P283" t="str">
            <v>Emma Smith</v>
          </cell>
          <cell r="Q283" t="str">
            <v/>
          </cell>
          <cell r="R283" t="str">
            <v>Andrew Margan</v>
          </cell>
          <cell r="S283" t="str">
            <v>Jo Duncan</v>
          </cell>
          <cell r="T283" t="str">
            <v>CP</v>
          </cell>
          <cell r="U283" t="str">
            <v>LIVE</v>
          </cell>
          <cell r="V283" t="b">
            <v>0</v>
          </cell>
          <cell r="X283" t="str">
            <v/>
          </cell>
          <cell r="AD283" t="str">
            <v/>
          </cell>
          <cell r="AF283" t="str">
            <v/>
          </cell>
          <cell r="AN283" t="str">
            <v/>
          </cell>
          <cell r="AR283" t="str">
            <v/>
          </cell>
          <cell r="AS283" t="str">
            <v/>
          </cell>
          <cell r="AZ283" t="str">
            <v/>
          </cell>
          <cell r="BB283" t="str">
            <v/>
          </cell>
          <cell r="BC283" t="str">
            <v/>
          </cell>
          <cell r="BE283" t="b">
            <v>0</v>
          </cell>
          <cell r="BH283">
            <v>43342</v>
          </cell>
          <cell r="BM283" t="str">
            <v/>
          </cell>
          <cell r="BO283" t="str">
            <v>20/07/2018 HS - Pooja planning to share the UAT report today.
13/07/2018 RJ - Amber RAG status. Going to DSG on Monday to understand if they want the report or a dashboard. 
06/07/2018 RJ - On track.
29/06/2018 RJ - On track.
22/06/2018 RJ - DC Update fro</v>
          </cell>
          <cell r="BQ283" t="str">
            <v/>
          </cell>
          <cell r="BS283" t="str">
            <v/>
          </cell>
          <cell r="BU283" t="str">
            <v/>
          </cell>
          <cell r="BW283" t="str">
            <v/>
          </cell>
          <cell r="BX283" t="str">
            <v/>
          </cell>
          <cell r="BY283" t="str">
            <v>50</v>
          </cell>
          <cell r="BZ283" t="str">
            <v/>
          </cell>
          <cell r="CA283" t="str">
            <v>Data Office</v>
          </cell>
          <cell r="CB283" t="str">
            <v>XOS3615</v>
          </cell>
          <cell r="CC283" t="str">
            <v>Minor Enhancements Team</v>
          </cell>
          <cell r="CD283" t="str">
            <v>BW</v>
          </cell>
          <cell r="CE283" t="str">
            <v>SPA</v>
          </cell>
          <cell r="CF283" t="str">
            <v>31-100days</v>
          </cell>
          <cell r="CG283" t="b">
            <v>0</v>
          </cell>
          <cell r="CH283" t="str">
            <v/>
          </cell>
          <cell r="CJ283" t="b">
            <v>0</v>
          </cell>
          <cell r="CK283" t="b">
            <v>0</v>
          </cell>
          <cell r="CL283" t="b">
            <v>0</v>
          </cell>
          <cell r="CM283" t="str">
            <v/>
          </cell>
          <cell r="CN283">
            <v>0</v>
          </cell>
          <cell r="CO283" t="str">
            <v/>
          </cell>
          <cell r="CP283" t="str">
            <v/>
          </cell>
          <cell r="CQ283" t="b">
            <v>0</v>
          </cell>
          <cell r="CR283" t="b">
            <v>0</v>
          </cell>
          <cell r="CS283" t="str">
            <v>customer</v>
          </cell>
          <cell r="CT283" t="str">
            <v/>
          </cell>
          <cell r="CU283" t="str">
            <v/>
          </cell>
          <cell r="CV283" t="str">
            <v>ChMC endorsed Change Proposal</v>
          </cell>
          <cell r="CW283" t="str">
            <v>Multiple Market Groups</v>
          </cell>
          <cell r="CX283" t="b">
            <v>1</v>
          </cell>
          <cell r="CY283" t="b">
            <v>1</v>
          </cell>
          <cell r="CZ283" t="b">
            <v>1</v>
          </cell>
          <cell r="DA283" t="b">
            <v>0</v>
          </cell>
          <cell r="DB283" t="str">
            <v>Service Area 18: Provision of User Reports and Information</v>
          </cell>
          <cell r="DC283" t="str">
            <v>Two to Five</v>
          </cell>
          <cell r="DD283" t="str">
            <v>Medium</v>
          </cell>
          <cell r="DE283" t="b">
            <v>0</v>
          </cell>
          <cell r="DF283" t="b">
            <v>0</v>
          </cell>
          <cell r="DG283">
            <v>42929</v>
          </cell>
          <cell r="DH283">
            <v>43166</v>
          </cell>
          <cell r="DJ283">
            <v>43201</v>
          </cell>
        </row>
        <row r="284">
          <cell r="A284" t="str">
            <v>4273</v>
          </cell>
          <cell r="B284" t="str">
            <v>Introducing IHD (In-Home Display)
Installed Status of Failed MOD614</v>
          </cell>
          <cell r="C284" t="str">
            <v>D1 - Change in delivery</v>
          </cell>
          <cell r="D284">
            <v>43208</v>
          </cell>
          <cell r="E284" t="str">
            <v>2.1 Start -Up Approach in progress
4. EQR In-Progress
7. BER/Business Case In Progress 07/02/18
11. Change in delivery</v>
          </cell>
          <cell r="F284" t="str">
            <v>At the time when the data items relevant to smart metering were included in the UNC Transportation Principal Document (TPD) Section Annex M -1, the values created for In-Home Device (IHD), i.e. ‘Installed’, ‘Declined’ and ‘Existing’ values were felt to be</v>
          </cell>
          <cell r="G284" t="b">
            <v>0</v>
          </cell>
          <cell r="H284" t="str">
            <v/>
          </cell>
          <cell r="I284">
            <v>42865</v>
          </cell>
          <cell r="K284">
            <v>43252</v>
          </cell>
          <cell r="L284" t="b">
            <v>0</v>
          </cell>
          <cell r="M284" t="str">
            <v/>
          </cell>
          <cell r="N284" t="str">
            <v/>
          </cell>
          <cell r="O284" t="str">
            <v/>
          </cell>
          <cell r="P284" t="str">
            <v>Alex Cebo</v>
          </cell>
          <cell r="Q284" t="str">
            <v/>
          </cell>
          <cell r="R284" t="str">
            <v/>
          </cell>
          <cell r="S284" t="str">
            <v>Padmini Duvvuri</v>
          </cell>
          <cell r="T284" t="str">
            <v>CP</v>
          </cell>
          <cell r="U284" t="str">
            <v>LIVE</v>
          </cell>
          <cell r="V284" t="b">
            <v>0</v>
          </cell>
          <cell r="X284" t="str">
            <v/>
          </cell>
          <cell r="AD284" t="str">
            <v/>
          </cell>
          <cell r="AF284" t="str">
            <v/>
          </cell>
          <cell r="AN284" t="str">
            <v/>
          </cell>
          <cell r="AR284" t="str">
            <v/>
          </cell>
          <cell r="AS284" t="str">
            <v/>
          </cell>
          <cell r="AZ284" t="str">
            <v/>
          </cell>
          <cell r="BB284" t="str">
            <v/>
          </cell>
          <cell r="BC284" t="str">
            <v/>
          </cell>
          <cell r="BE284" t="b">
            <v>0</v>
          </cell>
          <cell r="BH284">
            <v>43413</v>
          </cell>
          <cell r="BM284" t="str">
            <v/>
          </cell>
          <cell r="BO284" t="str">
            <v>18/04/18 - AC- BER was approved at the April ChMC meeting. 
07/02/18 - ChMC outcome - R3 Initial Scope approved / EQR Approved / Proposed BER to be submitted for ChmC April
23/01/18 - Julie B - DSC DSG approved this XRN to Release 3 22/01/18
19/12/2017</v>
          </cell>
          <cell r="BQ284" t="str">
            <v/>
          </cell>
          <cell r="BS284" t="str">
            <v/>
          </cell>
          <cell r="BU284" t="str">
            <v/>
          </cell>
          <cell r="BW284" t="str">
            <v/>
          </cell>
          <cell r="BX284" t="str">
            <v/>
          </cell>
          <cell r="BY284" t="str">
            <v>3</v>
          </cell>
          <cell r="BZ284" t="str">
            <v/>
          </cell>
          <cell r="CA284" t="str">
            <v>R &amp; N</v>
          </cell>
          <cell r="CB284" t="str">
            <v/>
          </cell>
          <cell r="CC284" t="str">
            <v>Third Party SI / Service Provider</v>
          </cell>
          <cell r="CD284" t="str">
            <v>ISU</v>
          </cell>
          <cell r="CE284" t="str">
            <v>Other</v>
          </cell>
          <cell r="CF284" t="str">
            <v>31-100days</v>
          </cell>
          <cell r="CG284" t="b">
            <v>0</v>
          </cell>
          <cell r="CH284" t="str">
            <v/>
          </cell>
          <cell r="CJ284" t="b">
            <v>0</v>
          </cell>
          <cell r="CK284" t="b">
            <v>0</v>
          </cell>
          <cell r="CL284" t="b">
            <v>0</v>
          </cell>
          <cell r="CM284" t="str">
            <v/>
          </cell>
          <cell r="CN284">
            <v>0</v>
          </cell>
          <cell r="CO284" t="str">
            <v/>
          </cell>
          <cell r="CP284" t="str">
            <v/>
          </cell>
          <cell r="CQ284" t="b">
            <v>0</v>
          </cell>
          <cell r="CR284" t="b">
            <v>0</v>
          </cell>
          <cell r="CS284" t="str">
            <v>Customer</v>
          </cell>
          <cell r="CT284" t="str">
            <v/>
          </cell>
          <cell r="CU284" t="str">
            <v/>
          </cell>
          <cell r="CV284" t="str">
            <v>SPAA Change Proposal</v>
          </cell>
          <cell r="CW284" t="str">
            <v>One Market Group</v>
          </cell>
          <cell r="CX284" t="b">
            <v>1</v>
          </cell>
          <cell r="CY284" t="b">
            <v>0</v>
          </cell>
          <cell r="CZ284" t="b">
            <v>0</v>
          </cell>
          <cell r="DA284" t="b">
            <v>0</v>
          </cell>
          <cell r="DB284" t="str">
            <v>Service Area 1: Manage Supply Point Registration</v>
          </cell>
          <cell r="DC284" t="str">
            <v>One</v>
          </cell>
          <cell r="DD284" t="str">
            <v>Low</v>
          </cell>
          <cell r="DE284" t="b">
            <v>0</v>
          </cell>
          <cell r="DF284" t="b">
            <v>0</v>
          </cell>
          <cell r="DG284">
            <v>43047</v>
          </cell>
          <cell r="DH284">
            <v>43138</v>
          </cell>
          <cell r="DJ284">
            <v>43201</v>
          </cell>
        </row>
        <row r="285">
          <cell r="A285" t="str">
            <v>4545</v>
          </cell>
          <cell r="B285" t="str">
            <v>UNC Modification 0619B - Application of proportionate ratchet charges to daily read sites</v>
          </cell>
          <cell r="C285" t="str">
            <v>Y2 - ROM completed</v>
          </cell>
          <cell r="D285">
            <v>43082</v>
          </cell>
          <cell r="E285" t="str">
            <v>0.ROM In-Progress
0.5 Change Proposal awaiting MOD approval (ROM complete)</v>
          </cell>
          <cell r="F285" t="str">
            <v>The proposer summarised their reasons for change in the modification as follows…
If the ratchet charge regime is not reformed so that the ratchet costs levied are proportionate then…
[a] The number of SMPs that may elect to become DM will be severely limi</v>
          </cell>
          <cell r="G285" t="b">
            <v>0</v>
          </cell>
          <cell r="H285" t="str">
            <v>0619B</v>
          </cell>
          <cell r="I285">
            <v>43068</v>
          </cell>
          <cell r="K285">
            <v>43374</v>
          </cell>
          <cell r="L285" t="b">
            <v>0</v>
          </cell>
          <cell r="M285" t="str">
            <v/>
          </cell>
          <cell r="N285" t="str">
            <v/>
          </cell>
          <cell r="O285" t="str">
            <v/>
          </cell>
          <cell r="P285" t="str">
            <v>Steve Ganney</v>
          </cell>
          <cell r="Q285" t="str">
            <v/>
          </cell>
          <cell r="R285" t="str">
            <v/>
          </cell>
          <cell r="S285" t="str">
            <v>Julie Bretherton</v>
          </cell>
          <cell r="T285" t="str">
            <v>CP</v>
          </cell>
          <cell r="U285" t="str">
            <v>COMPLETE</v>
          </cell>
          <cell r="V285" t="b">
            <v>0</v>
          </cell>
          <cell r="W285">
            <v>43262</v>
          </cell>
          <cell r="X285" t="str">
            <v/>
          </cell>
          <cell r="AD285" t="str">
            <v/>
          </cell>
          <cell r="AF285" t="str">
            <v/>
          </cell>
          <cell r="AN285" t="str">
            <v/>
          </cell>
          <cell r="AR285" t="str">
            <v/>
          </cell>
          <cell r="AS285" t="str">
            <v/>
          </cell>
          <cell r="AZ285" t="str">
            <v/>
          </cell>
          <cell r="BB285" t="str">
            <v/>
          </cell>
          <cell r="BC285" t="str">
            <v/>
          </cell>
          <cell r="BE285" t="b">
            <v>0</v>
          </cell>
          <cell r="BH285">
            <v>43082</v>
          </cell>
          <cell r="BI285">
            <v>43082</v>
          </cell>
          <cell r="BM285" t="str">
            <v/>
          </cell>
          <cell r="BO285" t="str">
            <v xml:space="preserve">22/05/18 - Julie B - Proposed for Jun-19 Scope - RAG Status Green for Jun-19 delivery - going to DSG for recommendation 04/06/18.
13/12/17 DC There are three ROMs for this Mod, all were spoken about at ChMC today, they will all be going back to the work </v>
          </cell>
          <cell r="BQ285" t="str">
            <v/>
          </cell>
          <cell r="BS285" t="str">
            <v/>
          </cell>
          <cell r="BU285" t="str">
            <v/>
          </cell>
          <cell r="BW285" t="str">
            <v/>
          </cell>
          <cell r="BX285" t="str">
            <v/>
          </cell>
          <cell r="BY285" t="str">
            <v>Jun2019</v>
          </cell>
          <cell r="BZ285" t="str">
            <v/>
          </cell>
          <cell r="CA285" t="str">
            <v>R &amp; N</v>
          </cell>
          <cell r="CB285" t="str">
            <v/>
          </cell>
          <cell r="CC285" t="str">
            <v>Third Party SI / Service Provider</v>
          </cell>
          <cell r="CD285" t="str">
            <v>ISU</v>
          </cell>
          <cell r="CE285" t="str">
            <v/>
          </cell>
          <cell r="CF285" t="str">
            <v>60-100 days</v>
          </cell>
          <cell r="CG285" t="b">
            <v>0</v>
          </cell>
          <cell r="CH285" t="str">
            <v/>
          </cell>
          <cell r="CJ285" t="b">
            <v>0</v>
          </cell>
          <cell r="CK285" t="b">
            <v>0</v>
          </cell>
          <cell r="CL285" t="b">
            <v>0</v>
          </cell>
          <cell r="CM285" t="str">
            <v/>
          </cell>
          <cell r="CN285">
            <v>0</v>
          </cell>
          <cell r="CO285" t="str">
            <v/>
          </cell>
          <cell r="CP285" t="str">
            <v/>
          </cell>
          <cell r="CQ285" t="b">
            <v>0</v>
          </cell>
          <cell r="CR285" t="b">
            <v>0</v>
          </cell>
          <cell r="CS285" t="str">
            <v/>
          </cell>
          <cell r="CT285" t="str">
            <v/>
          </cell>
          <cell r="CU285" t="str">
            <v/>
          </cell>
          <cell r="CV285" t="str">
            <v>MOD/Ofgem</v>
          </cell>
          <cell r="CW285" t="str">
            <v>All UK Gas Market Participants</v>
          </cell>
          <cell r="CX285" t="b">
            <v>1</v>
          </cell>
          <cell r="CY285" t="b">
            <v>1</v>
          </cell>
          <cell r="CZ285" t="b">
            <v>1</v>
          </cell>
          <cell r="DA285" t="b">
            <v>0</v>
          </cell>
          <cell r="DB285" t="str">
            <v>Service Area 7: NTS Capacity / LDZ Capacity / Commodity / Reconciliation / Ad-Hoc Adjustment and Energy Balancing Invoices</v>
          </cell>
          <cell r="DC285" t="str">
            <v>Two to Five</v>
          </cell>
          <cell r="DD285" t="str">
            <v>Medium</v>
          </cell>
          <cell r="DE285" t="b">
            <v>0</v>
          </cell>
          <cell r="DF285" t="b">
            <v>0</v>
          </cell>
          <cell r="DG285">
            <v>43082</v>
          </cell>
        </row>
        <row r="286">
          <cell r="A286" t="str">
            <v>COR3985</v>
          </cell>
          <cell r="B286" t="str">
            <v>Pressure Tier data provision service</v>
          </cell>
          <cell r="C286" t="str">
            <v>Z2 - Change cancelled</v>
          </cell>
          <cell r="D286">
            <v>42556</v>
          </cell>
          <cell r="E286" t="str">
            <v>09/03/2016 CO-RCVD
21/03/2016 EQ-PNDG
21/03/2016 EQ-PROD
05/04/2016 EQ-SENT
03/06/2016 BE-PNDG
20/06/2016 BE-PROD
05/07/2016 PD-CLSD</v>
          </cell>
          <cell r="F286" t="str">
            <v>There are requirements in MAMCoP for MAMs to establish the pressure of meter installation prior to undertaking meter works. The roll-out of smart metering has increased the rate of meter installations and therefore increased the need for MAMs to better un</v>
          </cell>
          <cell r="G286" t="b">
            <v>0</v>
          </cell>
          <cell r="H286" t="str">
            <v/>
          </cell>
          <cell r="I286">
            <v>42436</v>
          </cell>
          <cell r="J286">
            <v>42450</v>
          </cell>
          <cell r="L286" t="b">
            <v>0</v>
          </cell>
          <cell r="M286" t="str">
            <v>ADN</v>
          </cell>
          <cell r="N286" t="str">
            <v/>
          </cell>
          <cell r="O286" t="str">
            <v>Joanna Ferguson</v>
          </cell>
          <cell r="P286" t="str">
            <v>Murray Thomson</v>
          </cell>
          <cell r="Q286" t="str">
            <v>ICAF - 09/03/16</v>
          </cell>
          <cell r="R286" t="str">
            <v>David  Addison</v>
          </cell>
          <cell r="S286" t="str">
            <v>Lorraine Cave</v>
          </cell>
          <cell r="T286" t="str">
            <v>CO</v>
          </cell>
          <cell r="U286" t="str">
            <v>CLOSED</v>
          </cell>
          <cell r="V286" t="b">
            <v>1</v>
          </cell>
          <cell r="W286">
            <v>42556</v>
          </cell>
          <cell r="X286" t="str">
            <v>Murray Thomson</v>
          </cell>
          <cell r="Y286">
            <v>42450</v>
          </cell>
          <cell r="Z286">
            <v>42465</v>
          </cell>
          <cell r="AA286">
            <v>42465</v>
          </cell>
          <cell r="AB286">
            <v>42465</v>
          </cell>
          <cell r="AC286">
            <v>0</v>
          </cell>
          <cell r="AD286" t="str">
            <v>8 weeks</v>
          </cell>
          <cell r="AE286">
            <v>42556</v>
          </cell>
          <cell r="AF286" t="str">
            <v>SENT</v>
          </cell>
          <cell r="AG286">
            <v>42465</v>
          </cell>
          <cell r="AH286">
            <v>42524</v>
          </cell>
          <cell r="AI286">
            <v>42538</v>
          </cell>
          <cell r="AJ286">
            <v>42541</v>
          </cell>
          <cell r="AK286">
            <v>42580</v>
          </cell>
          <cell r="AN286" t="str">
            <v/>
          </cell>
          <cell r="AR286" t="str">
            <v/>
          </cell>
          <cell r="AS286" t="str">
            <v>PROD</v>
          </cell>
          <cell r="AT286">
            <v>42541</v>
          </cell>
          <cell r="AZ286" t="str">
            <v/>
          </cell>
          <cell r="BB286" t="str">
            <v/>
          </cell>
          <cell r="BC286" t="str">
            <v/>
          </cell>
          <cell r="BE286" t="b">
            <v>0</v>
          </cell>
          <cell r="BF286">
            <v>3</v>
          </cell>
          <cell r="BI286">
            <v>42450</v>
          </cell>
          <cell r="BM286" t="str">
            <v/>
          </cell>
          <cell r="BO286" t="str">
            <v>05.07.16: CM closed as this was delivered as part of BAU activity. Hence, we do not require a sign off from the Network cause it was not a project in the first place. CM has filed the Config Library email evidence.
04.07.16: Note from LC confirming from M</v>
          </cell>
          <cell r="BQ286" t="str">
            <v/>
          </cell>
          <cell r="BS286" t="str">
            <v/>
          </cell>
          <cell r="BU286" t="str">
            <v/>
          </cell>
          <cell r="BW286" t="str">
            <v/>
          </cell>
          <cell r="BX286" t="str">
            <v/>
          </cell>
          <cell r="BY286" t="str">
            <v/>
          </cell>
          <cell r="BZ286" t="str">
            <v/>
          </cell>
          <cell r="CA286" t="str">
            <v/>
          </cell>
          <cell r="CB286" t="str">
            <v/>
          </cell>
          <cell r="CC286" t="str">
            <v/>
          </cell>
          <cell r="CD286" t="str">
            <v/>
          </cell>
          <cell r="CE286" t="str">
            <v/>
          </cell>
          <cell r="CF286" t="str">
            <v/>
          </cell>
          <cell r="CG286" t="b">
            <v>0</v>
          </cell>
          <cell r="CH286" t="str">
            <v/>
          </cell>
          <cell r="CJ286" t="b">
            <v>0</v>
          </cell>
          <cell r="CK286" t="b">
            <v>0</v>
          </cell>
          <cell r="CL286" t="b">
            <v>0</v>
          </cell>
          <cell r="CM286" t="str">
            <v/>
          </cell>
          <cell r="CO286" t="str">
            <v/>
          </cell>
          <cell r="CP286" t="str">
            <v/>
          </cell>
          <cell r="CQ286" t="b">
            <v>0</v>
          </cell>
          <cell r="CR286" t="b">
            <v>0</v>
          </cell>
          <cell r="CS286" t="str">
            <v/>
          </cell>
          <cell r="CT286" t="str">
            <v/>
          </cell>
          <cell r="CU286" t="str">
            <v/>
          </cell>
          <cell r="CV286" t="str">
            <v/>
          </cell>
          <cell r="CW286" t="str">
            <v/>
          </cell>
          <cell r="CX286" t="b">
            <v>0</v>
          </cell>
          <cell r="CY286" t="b">
            <v>0</v>
          </cell>
          <cell r="CZ286" t="b">
            <v>0</v>
          </cell>
          <cell r="DA286" t="b">
            <v>0</v>
          </cell>
          <cell r="DB286" t="str">
            <v/>
          </cell>
          <cell r="DC286" t="str">
            <v/>
          </cell>
          <cell r="DD286" t="str">
            <v/>
          </cell>
          <cell r="DE286" t="b">
            <v>0</v>
          </cell>
          <cell r="DF286" t="b">
            <v>0</v>
          </cell>
        </row>
        <row r="287">
          <cell r="A287" t="str">
            <v>3456</v>
          </cell>
          <cell r="B287" t="str">
            <v>Stakeholder Management System</v>
          </cell>
          <cell r="C287" t="str">
            <v>Z2 - Change cancelled</v>
          </cell>
          <cell r="D287">
            <v>43056</v>
          </cell>
          <cell r="E287" t="str">
            <v>CO-RCVD 17/11/2015
Moved from CO-RCVD to 2.1 Start Up Approach in Progress
08/11/2017</v>
          </cell>
          <cell r="F287" t="str">
            <v>Currently telephone and email enquiries are dealt with by different teams across Xoserve leading to potential inconsistency of messages, reduced visibility and tracking of interactions with stakeholders. The Social Collaboration Group has concluded that a</v>
          </cell>
          <cell r="G287" t="b">
            <v>0</v>
          </cell>
          <cell r="H287" t="str">
            <v/>
          </cell>
          <cell r="I287">
            <v>41842</v>
          </cell>
          <cell r="L287" t="b">
            <v>0</v>
          </cell>
          <cell r="M287" t="str">
            <v/>
          </cell>
          <cell r="N287" t="str">
            <v/>
          </cell>
          <cell r="O287" t="str">
            <v/>
          </cell>
          <cell r="P287" t="str">
            <v/>
          </cell>
          <cell r="Q287" t="str">
            <v>ICAF 22/07/2014
Pre Sanction 20/10/15</v>
          </cell>
          <cell r="R287" t="str">
            <v>Dave Williamson</v>
          </cell>
          <cell r="S287" t="str">
            <v>Darran Jackson</v>
          </cell>
          <cell r="T287" t="str">
            <v>CR (Internal)</v>
          </cell>
          <cell r="U287" t="str">
            <v>CLOSED</v>
          </cell>
          <cell r="V287" t="b">
            <v>0</v>
          </cell>
          <cell r="X287" t="str">
            <v>Adam Jones/ Lorraine Owem</v>
          </cell>
          <cell r="AD287" t="str">
            <v/>
          </cell>
          <cell r="AF287" t="str">
            <v/>
          </cell>
          <cell r="AN287" t="str">
            <v/>
          </cell>
          <cell r="AR287" t="str">
            <v/>
          </cell>
          <cell r="AS287" t="str">
            <v/>
          </cell>
          <cell r="AZ287" t="str">
            <v/>
          </cell>
          <cell r="BB287" t="str">
            <v/>
          </cell>
          <cell r="BC287" t="str">
            <v/>
          </cell>
          <cell r="BE287" t="b">
            <v>0</v>
          </cell>
          <cell r="BF287">
            <v>6</v>
          </cell>
          <cell r="BM287" t="str">
            <v/>
          </cell>
          <cell r="BO287" t="str">
            <v>17/11/2017 - IB - Change closed as now part of TU
15/11/2017 DC DJ and AJ are not available at the moment but this was only put on the database to tracking purposes, I don’t think it was ever implemented .  I have sent an email to them both asking for inf</v>
          </cell>
          <cell r="BQ287" t="str">
            <v/>
          </cell>
          <cell r="BS287" t="str">
            <v/>
          </cell>
          <cell r="BU287" t="str">
            <v/>
          </cell>
          <cell r="BW287" t="str">
            <v/>
          </cell>
          <cell r="BX287" t="str">
            <v>Low</v>
          </cell>
          <cell r="BY287" t="str">
            <v/>
          </cell>
          <cell r="BZ287" t="str">
            <v/>
          </cell>
          <cell r="CA287" t="str">
            <v>Other</v>
          </cell>
          <cell r="CB287" t="str">
            <v/>
          </cell>
          <cell r="CC287" t="str">
            <v>Project Delivery</v>
          </cell>
          <cell r="CD287" t="str">
            <v>Other</v>
          </cell>
          <cell r="CE287" t="str">
            <v>Other</v>
          </cell>
          <cell r="CF287" t="str">
            <v>100+days</v>
          </cell>
          <cell r="CG287" t="b">
            <v>0</v>
          </cell>
          <cell r="CH287" t="str">
            <v/>
          </cell>
          <cell r="CJ287" t="b">
            <v>0</v>
          </cell>
          <cell r="CK287" t="b">
            <v>0</v>
          </cell>
          <cell r="CL287" t="b">
            <v>0</v>
          </cell>
          <cell r="CM287" t="str">
            <v/>
          </cell>
          <cell r="CO287" t="str">
            <v/>
          </cell>
          <cell r="CP287" t="str">
            <v/>
          </cell>
          <cell r="CQ287" t="b">
            <v>0</v>
          </cell>
          <cell r="CR287" t="b">
            <v>0</v>
          </cell>
          <cell r="CS287" t="str">
            <v>No</v>
          </cell>
          <cell r="CT287" t="str">
            <v/>
          </cell>
          <cell r="CU287" t="str">
            <v/>
          </cell>
          <cell r="CV287" t="str">
            <v/>
          </cell>
          <cell r="CW287" t="str">
            <v/>
          </cell>
          <cell r="CX287" t="b">
            <v>0</v>
          </cell>
          <cell r="CY287" t="b">
            <v>0</v>
          </cell>
          <cell r="CZ287" t="b">
            <v>0</v>
          </cell>
          <cell r="DA287" t="b">
            <v>0</v>
          </cell>
          <cell r="DB287" t="str">
            <v/>
          </cell>
          <cell r="DC287" t="str">
            <v/>
          </cell>
          <cell r="DD287" t="str">
            <v/>
          </cell>
          <cell r="DE287" t="b">
            <v>0</v>
          </cell>
          <cell r="DF287" t="b">
            <v>0</v>
          </cell>
        </row>
        <row r="288">
          <cell r="A288" t="str">
            <v>COR3939</v>
          </cell>
          <cell r="B288" t="str">
            <v>SGN IX Configuration Requirements</v>
          </cell>
          <cell r="C288" t="str">
            <v>Z1 - Change completed</v>
          </cell>
          <cell r="D288">
            <v>42807</v>
          </cell>
          <cell r="E288" t="str">
            <v>CO-RCVD-27/01/16
BE-PNDG- 28/01/16
BE-SENT  22/03/16
CA-RCVD 22/03/16
SN-PNDG 22/03/16
SN-CLSD 07/04/16
PD-SENT 08/08/16
PD-POPD 02/02/17
PD-CLSD 13/03/17</v>
          </cell>
          <cell r="F288" t="str">
            <v>Undertake IX Gateway configuration by Vodafone: The existing SGM01 (SGM IX Gateway) site has the directory permissions. 
*Please see the Change Order for the full list of directory permissions</v>
          </cell>
          <cell r="G288" t="b">
            <v>0</v>
          </cell>
          <cell r="H288" t="str">
            <v/>
          </cell>
          <cell r="I288">
            <v>42389</v>
          </cell>
          <cell r="L288" t="b">
            <v>0</v>
          </cell>
          <cell r="M288" t="str">
            <v>NNW</v>
          </cell>
          <cell r="N288" t="str">
            <v>SGN</v>
          </cell>
          <cell r="O288" t="str">
            <v>Colin Thomson</v>
          </cell>
          <cell r="P288" t="str">
            <v>Colin Thomson</v>
          </cell>
          <cell r="Q288" t="str">
            <v>ICAF 27/01/2016
BER approved presanction- 22.03.16</v>
          </cell>
          <cell r="R288" t="str">
            <v/>
          </cell>
          <cell r="S288" t="str">
            <v>Darran Dredge</v>
          </cell>
          <cell r="T288" t="str">
            <v>CO</v>
          </cell>
          <cell r="U288" t="str">
            <v>COMPLETE</v>
          </cell>
          <cell r="V288" t="b">
            <v>1</v>
          </cell>
          <cell r="W288">
            <v>42807</v>
          </cell>
          <cell r="X288" t="str">
            <v/>
          </cell>
          <cell r="AD288" t="str">
            <v/>
          </cell>
          <cell r="AF288" t="str">
            <v/>
          </cell>
          <cell r="AI288">
            <v>42418</v>
          </cell>
          <cell r="AJ288">
            <v>42412</v>
          </cell>
          <cell r="AK288">
            <v>42447</v>
          </cell>
          <cell r="AL288">
            <v>42452</v>
          </cell>
          <cell r="AM288">
            <v>42451</v>
          </cell>
          <cell r="AN288" t="str">
            <v>Pre- Sanction 22/03.2016</v>
          </cell>
          <cell r="AO288">
            <v>42543</v>
          </cell>
          <cell r="AP288">
            <v>2121</v>
          </cell>
          <cell r="AQ288">
            <v>2121</v>
          </cell>
          <cell r="AR288" t="str">
            <v/>
          </cell>
          <cell r="AS288" t="str">
            <v>SENT</v>
          </cell>
          <cell r="AT288">
            <v>42451</v>
          </cell>
          <cell r="AU288">
            <v>42451</v>
          </cell>
          <cell r="AZ288" t="str">
            <v/>
          </cell>
          <cell r="BB288" t="str">
            <v/>
          </cell>
          <cell r="BC288" t="str">
            <v>CLSD</v>
          </cell>
          <cell r="BD288">
            <v>42467</v>
          </cell>
          <cell r="BE288" t="b">
            <v>0</v>
          </cell>
          <cell r="BF288">
            <v>5</v>
          </cell>
          <cell r="BI288">
            <v>42396</v>
          </cell>
          <cell r="BJ288">
            <v>42597</v>
          </cell>
          <cell r="BK288">
            <v>42590</v>
          </cell>
          <cell r="BL288">
            <v>42614</v>
          </cell>
          <cell r="BM288" t="str">
            <v>CLSD</v>
          </cell>
          <cell r="BN288">
            <v>42590</v>
          </cell>
          <cell r="BO288" t="str">
            <v>13/03/17 Project closed.
14/02/17 DC Received ECF from projects today, IB checked against EAF and all figures match.  This can now be closed.
02/02/17 DC DD chased this up with Hilary Chapman, she has now sent the CCN back approved.  We still need the ECF</v>
          </cell>
          <cell r="BQ288" t="str">
            <v/>
          </cell>
          <cell r="BS288" t="str">
            <v/>
          </cell>
          <cell r="BU288" t="str">
            <v/>
          </cell>
          <cell r="BW288" t="str">
            <v/>
          </cell>
          <cell r="BX288" t="str">
            <v>Medium</v>
          </cell>
          <cell r="BY288" t="str">
            <v/>
          </cell>
          <cell r="BZ288" t="str">
            <v/>
          </cell>
          <cell r="CA288" t="str">
            <v/>
          </cell>
          <cell r="CB288" t="str">
            <v/>
          </cell>
          <cell r="CC288" t="str">
            <v/>
          </cell>
          <cell r="CD288" t="str">
            <v/>
          </cell>
          <cell r="CE288" t="str">
            <v/>
          </cell>
          <cell r="CF288" t="str">
            <v/>
          </cell>
          <cell r="CG288" t="b">
            <v>0</v>
          </cell>
          <cell r="CH288" t="str">
            <v/>
          </cell>
          <cell r="CJ288" t="b">
            <v>0</v>
          </cell>
          <cell r="CK288" t="b">
            <v>0</v>
          </cell>
          <cell r="CL288" t="b">
            <v>0</v>
          </cell>
          <cell r="CM288" t="str">
            <v/>
          </cell>
          <cell r="CO288" t="str">
            <v/>
          </cell>
          <cell r="CP288" t="str">
            <v/>
          </cell>
          <cell r="CQ288" t="b">
            <v>0</v>
          </cell>
          <cell r="CR288" t="b">
            <v>0</v>
          </cell>
          <cell r="CS288" t="str">
            <v/>
          </cell>
          <cell r="CT288" t="str">
            <v/>
          </cell>
          <cell r="CU288" t="str">
            <v/>
          </cell>
          <cell r="CV288" t="str">
            <v/>
          </cell>
          <cell r="CW288" t="str">
            <v/>
          </cell>
          <cell r="CX288" t="b">
            <v>0</v>
          </cell>
          <cell r="CY288" t="b">
            <v>0</v>
          </cell>
          <cell r="CZ288" t="b">
            <v>0</v>
          </cell>
          <cell r="DA288" t="b">
            <v>0</v>
          </cell>
          <cell r="DB288" t="str">
            <v/>
          </cell>
          <cell r="DC288" t="str">
            <v/>
          </cell>
          <cell r="DD288" t="str">
            <v/>
          </cell>
          <cell r="DE288" t="b">
            <v>0</v>
          </cell>
          <cell r="DF288" t="b">
            <v>0</v>
          </cell>
        </row>
        <row r="289">
          <cell r="A289" t="str">
            <v>COR3960</v>
          </cell>
          <cell r="B289" t="str">
            <v>EU 2016 ‘Summer Release’</v>
          </cell>
          <cell r="C289" t="str">
            <v>Z1 - Change completed</v>
          </cell>
          <cell r="D289">
            <v>42807</v>
          </cell>
          <cell r="E289" t="str">
            <v>CO-RCVD-10/02/2016
EQ-PNDG-18/02/2016
EQ-PROD- 18/02/2016
EQ-SENT -01/04/2016
BE-PNDG -01/04/2016
BE-PROD 01/04/2016
BE-PNDG 15/04/2016
BE-SENT 17/05/2016
BE-SENT 03/06/2016
CA-RCVD 20/07/16
SN-PNDG 20/07/16
SN-SENT 26/07/16
PD-PROD 26/07/16
PD-SENT 18/11</v>
          </cell>
          <cell r="F289" t="str">
            <v>These requirements should be delivered as soon as possible and by October 2016, although to help clarify NG priority the table in The Change Overview section lists each requirement in priority order.
Change driver / origin: 
EU Code and UNC functional req</v>
          </cell>
          <cell r="G289" t="b">
            <v>0</v>
          </cell>
          <cell r="H289" t="str">
            <v>COR3856</v>
          </cell>
          <cell r="I289">
            <v>42405</v>
          </cell>
          <cell r="J289">
            <v>42419</v>
          </cell>
          <cell r="L289" t="b">
            <v>0</v>
          </cell>
          <cell r="M289" t="str">
            <v>NNW</v>
          </cell>
          <cell r="N289" t="str">
            <v>NGT</v>
          </cell>
          <cell r="O289" t="str">
            <v>Beverley Viney</v>
          </cell>
          <cell r="P289" t="str">
            <v>Beverley Viney</v>
          </cell>
          <cell r="Q289" t="str">
            <v>ICAF 10.02.2016
Start Up approved email 23/2/16
Bus Case - Pre-sanction 15/06/16 
BER pre-sanction 17/05/16</v>
          </cell>
          <cell r="R289" t="str">
            <v/>
          </cell>
          <cell r="S289" t="str">
            <v>Jessica Harris</v>
          </cell>
          <cell r="T289" t="str">
            <v>CO</v>
          </cell>
          <cell r="U289" t="str">
            <v>COMPLETE</v>
          </cell>
          <cell r="V289" t="b">
            <v>0</v>
          </cell>
          <cell r="W289">
            <v>42442</v>
          </cell>
          <cell r="X289" t="str">
            <v>Nicola Patmore</v>
          </cell>
          <cell r="Y289">
            <v>42418</v>
          </cell>
          <cell r="Z289">
            <v>42445</v>
          </cell>
          <cell r="AA289">
            <v>42445</v>
          </cell>
          <cell r="AB289">
            <v>42444</v>
          </cell>
          <cell r="AC289">
            <v>85106</v>
          </cell>
          <cell r="AD289" t="str">
            <v>3 months</v>
          </cell>
          <cell r="AE289">
            <v>42536</v>
          </cell>
          <cell r="AF289" t="str">
            <v>SENT</v>
          </cell>
          <cell r="AG289">
            <v>42445</v>
          </cell>
          <cell r="AH289">
            <v>42461</v>
          </cell>
          <cell r="AI289">
            <v>42475</v>
          </cell>
          <cell r="AJ289">
            <v>42475</v>
          </cell>
          <cell r="AK289">
            <v>42507</v>
          </cell>
          <cell r="AL289">
            <v>42507</v>
          </cell>
          <cell r="AM289">
            <v>42524</v>
          </cell>
          <cell r="AN289" t="str">
            <v>Pre-Sanction 17/05/16</v>
          </cell>
          <cell r="AO289">
            <v>42616</v>
          </cell>
          <cell r="AP289">
            <v>806894</v>
          </cell>
          <cell r="AR289" t="str">
            <v/>
          </cell>
          <cell r="AS289" t="str">
            <v>SENT</v>
          </cell>
          <cell r="AT289">
            <v>42524</v>
          </cell>
          <cell r="AU289">
            <v>42571</v>
          </cell>
          <cell r="AZ289" t="str">
            <v>Jessica Harris</v>
          </cell>
          <cell r="BA289">
            <v>42590</v>
          </cell>
          <cell r="BB289" t="str">
            <v/>
          </cell>
          <cell r="BC289" t="str">
            <v>SENT</v>
          </cell>
          <cell r="BD289">
            <v>42590</v>
          </cell>
          <cell r="BE289" t="b">
            <v>0</v>
          </cell>
          <cell r="BF289">
            <v>5</v>
          </cell>
          <cell r="BH289">
            <v>42596</v>
          </cell>
          <cell r="BI289">
            <v>42596</v>
          </cell>
          <cell r="BJ289">
            <v>42689</v>
          </cell>
          <cell r="BK289">
            <v>42692</v>
          </cell>
          <cell r="BL289">
            <v>42720</v>
          </cell>
          <cell r="BM289" t="str">
            <v>CLSD</v>
          </cell>
          <cell r="BN289">
            <v>42716</v>
          </cell>
          <cell r="BO289" t="str">
            <v>13/03/17 Closed
04/01/17 DC Signed ECF received, this project can closedown once checks have been done.
12/12/16: CCN approved from the networks for both COR3856 / COR3960
25/11/16: CM Amended Business case / AEAF for Pre-sanction next week to be approved</v>
          </cell>
          <cell r="BQ289" t="str">
            <v/>
          </cell>
          <cell r="BS289" t="str">
            <v/>
          </cell>
          <cell r="BU289" t="str">
            <v/>
          </cell>
          <cell r="BW289" t="str">
            <v/>
          </cell>
          <cell r="BX289" t="str">
            <v>Medium</v>
          </cell>
          <cell r="BY289" t="str">
            <v/>
          </cell>
          <cell r="BZ289" t="str">
            <v/>
          </cell>
          <cell r="CA289" t="str">
            <v/>
          </cell>
          <cell r="CB289" t="str">
            <v/>
          </cell>
          <cell r="CC289" t="str">
            <v/>
          </cell>
          <cell r="CD289" t="str">
            <v/>
          </cell>
          <cell r="CE289" t="str">
            <v/>
          </cell>
          <cell r="CF289" t="str">
            <v/>
          </cell>
          <cell r="CG289" t="b">
            <v>0</v>
          </cell>
          <cell r="CH289" t="str">
            <v/>
          </cell>
          <cell r="CJ289" t="b">
            <v>0</v>
          </cell>
          <cell r="CK289" t="b">
            <v>0</v>
          </cell>
          <cell r="CL289" t="b">
            <v>0</v>
          </cell>
          <cell r="CM289" t="str">
            <v/>
          </cell>
          <cell r="CO289" t="str">
            <v/>
          </cell>
          <cell r="CP289" t="str">
            <v/>
          </cell>
          <cell r="CQ289" t="b">
            <v>0</v>
          </cell>
          <cell r="CR289" t="b">
            <v>0</v>
          </cell>
          <cell r="CS289" t="str">
            <v/>
          </cell>
          <cell r="CT289" t="str">
            <v/>
          </cell>
          <cell r="CU289" t="str">
            <v/>
          </cell>
          <cell r="CV289" t="str">
            <v/>
          </cell>
          <cell r="CW289" t="str">
            <v/>
          </cell>
          <cell r="CX289" t="b">
            <v>0</v>
          </cell>
          <cell r="CY289" t="b">
            <v>0</v>
          </cell>
          <cell r="CZ289" t="b">
            <v>0</v>
          </cell>
          <cell r="DA289" t="b">
            <v>0</v>
          </cell>
          <cell r="DB289" t="str">
            <v/>
          </cell>
          <cell r="DC289" t="str">
            <v/>
          </cell>
          <cell r="DD289" t="str">
            <v/>
          </cell>
          <cell r="DE289" t="b">
            <v>0</v>
          </cell>
          <cell r="DF289" t="b">
            <v>0</v>
          </cell>
        </row>
        <row r="290">
          <cell r="A290" t="str">
            <v>4424</v>
          </cell>
          <cell r="B290" t="str">
            <v>Siemens Supplier ID Report  </v>
          </cell>
          <cell r="C290" t="str">
            <v>Z1 - Change completed</v>
          </cell>
          <cell r="D290">
            <v>43038</v>
          </cell>
          <cell r="E290" t="str">
            <v>CO-RCVD 30/10/2017
PD-CLSD 01/11/17</v>
          </cell>
          <cell r="F290" t="str">
            <v/>
          </cell>
          <cell r="G290" t="b">
            <v>0</v>
          </cell>
          <cell r="H290" t="str">
            <v/>
          </cell>
          <cell r="I290">
            <v>42473</v>
          </cell>
          <cell r="L290" t="b">
            <v>0</v>
          </cell>
          <cell r="M290" t="str">
            <v/>
          </cell>
          <cell r="N290" t="str">
            <v/>
          </cell>
          <cell r="O290" t="str">
            <v/>
          </cell>
          <cell r="P290" t="str">
            <v>Fiona Mills</v>
          </cell>
          <cell r="Q290" t="str">
            <v/>
          </cell>
          <cell r="R290" t="str">
            <v/>
          </cell>
          <cell r="S290" t="str">
            <v>Dene Williams</v>
          </cell>
          <cell r="T290" t="str">
            <v>CR (Internal)</v>
          </cell>
          <cell r="U290" t="str">
            <v>COMPLETE</v>
          </cell>
          <cell r="V290" t="b">
            <v>0</v>
          </cell>
          <cell r="X290" t="str">
            <v/>
          </cell>
          <cell r="AD290" t="str">
            <v/>
          </cell>
          <cell r="AF290" t="str">
            <v/>
          </cell>
          <cell r="AN290" t="str">
            <v/>
          </cell>
          <cell r="AR290" t="str">
            <v/>
          </cell>
          <cell r="AS290" t="str">
            <v/>
          </cell>
          <cell r="AZ290" t="str">
            <v/>
          </cell>
          <cell r="BB290" t="str">
            <v/>
          </cell>
          <cell r="BC290" t="str">
            <v/>
          </cell>
          <cell r="BE290" t="b">
            <v>0</v>
          </cell>
          <cell r="BM290" t="str">
            <v/>
          </cell>
          <cell r="BO290" t="str">
            <v>01/11/17 - JB - WIPRO CONFIRMED DELIVERY OF CR187</v>
          </cell>
          <cell r="BQ290" t="str">
            <v/>
          </cell>
          <cell r="BS290" t="str">
            <v/>
          </cell>
          <cell r="BU290" t="str">
            <v/>
          </cell>
          <cell r="BW290" t="str">
            <v/>
          </cell>
          <cell r="BX290" t="str">
            <v/>
          </cell>
          <cell r="BY290" t="str">
            <v>0</v>
          </cell>
          <cell r="BZ290" t="str">
            <v>UKLP IADBI187</v>
          </cell>
          <cell r="CA290" t="str">
            <v>R &amp; N</v>
          </cell>
          <cell r="CB290" t="str">
            <v/>
          </cell>
          <cell r="CC290" t="str">
            <v>Project Delivery</v>
          </cell>
          <cell r="CD290" t="str">
            <v/>
          </cell>
          <cell r="CE290" t="str">
            <v/>
          </cell>
          <cell r="CF290" t="str">
            <v/>
          </cell>
          <cell r="CG290" t="b">
            <v>0</v>
          </cell>
          <cell r="CH290" t="str">
            <v/>
          </cell>
          <cell r="CJ290" t="b">
            <v>0</v>
          </cell>
          <cell r="CK290" t="b">
            <v>0</v>
          </cell>
          <cell r="CL290" t="b">
            <v>0</v>
          </cell>
          <cell r="CM290" t="str">
            <v/>
          </cell>
          <cell r="CO290" t="str">
            <v/>
          </cell>
          <cell r="CP290" t="str">
            <v/>
          </cell>
          <cell r="CQ290" t="b">
            <v>0</v>
          </cell>
          <cell r="CR290" t="b">
            <v>0</v>
          </cell>
          <cell r="CS290" t="str">
            <v/>
          </cell>
          <cell r="CT290" t="str">
            <v/>
          </cell>
          <cell r="CU290" t="str">
            <v/>
          </cell>
          <cell r="CV290" t="str">
            <v/>
          </cell>
          <cell r="CW290" t="str">
            <v/>
          </cell>
          <cell r="CX290" t="b">
            <v>0</v>
          </cell>
          <cell r="CY290" t="b">
            <v>0</v>
          </cell>
          <cell r="CZ290" t="b">
            <v>0</v>
          </cell>
          <cell r="DA290" t="b">
            <v>0</v>
          </cell>
          <cell r="DB290" t="str">
            <v/>
          </cell>
          <cell r="DC290" t="str">
            <v/>
          </cell>
          <cell r="DD290" t="str">
            <v/>
          </cell>
          <cell r="DE290" t="b">
            <v>0</v>
          </cell>
          <cell r="DF290" t="b">
            <v>0</v>
          </cell>
        </row>
        <row r="291">
          <cell r="A291" t="str">
            <v>4425</v>
          </cell>
          <cell r="B291" t="str">
            <v>Transfer reading following a Retro update</v>
          </cell>
          <cell r="C291" t="str">
            <v>Z2 - Change cancelled</v>
          </cell>
          <cell r="D291">
            <v>43038</v>
          </cell>
          <cell r="E291" t="str">
            <v>CO-RCVD 30/10/2017
Moved from CO-RCVD to 99. Change Completed 08/11/2017</v>
          </cell>
          <cell r="F291" t="str">
            <v/>
          </cell>
          <cell r="G291" t="b">
            <v>0</v>
          </cell>
          <cell r="H291" t="str">
            <v>4474</v>
          </cell>
          <cell r="I291">
            <v>42480</v>
          </cell>
          <cell r="L291" t="b">
            <v>0</v>
          </cell>
          <cell r="M291" t="str">
            <v/>
          </cell>
          <cell r="N291" t="str">
            <v/>
          </cell>
          <cell r="O291" t="str">
            <v/>
          </cell>
          <cell r="P291" t="str">
            <v>Emma Smith</v>
          </cell>
          <cell r="Q291" t="str">
            <v/>
          </cell>
          <cell r="R291" t="str">
            <v/>
          </cell>
          <cell r="S291" t="str">
            <v>Dene Williams</v>
          </cell>
          <cell r="T291" t="str">
            <v>CR (Internal)</v>
          </cell>
          <cell r="U291" t="str">
            <v>CLOSED</v>
          </cell>
          <cell r="V291" t="b">
            <v>0</v>
          </cell>
          <cell r="X291" t="str">
            <v/>
          </cell>
          <cell r="AD291" t="str">
            <v/>
          </cell>
          <cell r="AF291" t="str">
            <v/>
          </cell>
          <cell r="AN291" t="str">
            <v/>
          </cell>
          <cell r="AR291" t="str">
            <v/>
          </cell>
          <cell r="AS291" t="str">
            <v/>
          </cell>
          <cell r="AZ291" t="str">
            <v/>
          </cell>
          <cell r="BB291" t="str">
            <v/>
          </cell>
          <cell r="BC291" t="str">
            <v/>
          </cell>
          <cell r="BE291" t="b">
            <v>0</v>
          </cell>
          <cell r="BM291" t="str">
            <v/>
          </cell>
          <cell r="BO291" t="str">
            <v>08/11/17 DC update from JB -4474 wll be the main change for delivery. The following are all linked as per EL 3872,3873,3892,4425.
15/11/2017 JB Change proposal to be closed during following analysis with Emma Smith and business Ops stakeholders. Formal cl</v>
          </cell>
          <cell r="BQ291" t="str">
            <v/>
          </cell>
          <cell r="BS291" t="str">
            <v/>
          </cell>
          <cell r="BU291" t="str">
            <v/>
          </cell>
          <cell r="BW291" t="str">
            <v/>
          </cell>
          <cell r="BX291" t="str">
            <v/>
          </cell>
          <cell r="BY291" t="str">
            <v>99</v>
          </cell>
          <cell r="BZ291" t="str">
            <v>UKLP IADBI189</v>
          </cell>
          <cell r="CA291" t="str">
            <v>R &amp; N</v>
          </cell>
          <cell r="CB291" t="str">
            <v/>
          </cell>
          <cell r="CC291" t="str">
            <v>Project Delivery</v>
          </cell>
          <cell r="CD291" t="str">
            <v/>
          </cell>
          <cell r="CE291" t="str">
            <v/>
          </cell>
          <cell r="CF291" t="str">
            <v/>
          </cell>
          <cell r="CG291" t="b">
            <v>0</v>
          </cell>
          <cell r="CH291" t="str">
            <v/>
          </cell>
          <cell r="CJ291" t="b">
            <v>0</v>
          </cell>
          <cell r="CK291" t="b">
            <v>0</v>
          </cell>
          <cell r="CL291" t="b">
            <v>0</v>
          </cell>
          <cell r="CM291" t="str">
            <v/>
          </cell>
          <cell r="CO291" t="str">
            <v/>
          </cell>
          <cell r="CP291" t="str">
            <v/>
          </cell>
          <cell r="CQ291" t="b">
            <v>0</v>
          </cell>
          <cell r="CR291" t="b">
            <v>0</v>
          </cell>
          <cell r="CS291" t="str">
            <v/>
          </cell>
          <cell r="CT291" t="str">
            <v/>
          </cell>
          <cell r="CU291" t="str">
            <v/>
          </cell>
          <cell r="CV291" t="str">
            <v/>
          </cell>
          <cell r="CW291" t="str">
            <v/>
          </cell>
          <cell r="CX291" t="b">
            <v>0</v>
          </cell>
          <cell r="CY291" t="b">
            <v>0</v>
          </cell>
          <cell r="CZ291" t="b">
            <v>0</v>
          </cell>
          <cell r="DA291" t="b">
            <v>0</v>
          </cell>
          <cell r="DB291" t="str">
            <v/>
          </cell>
          <cell r="DC291" t="str">
            <v/>
          </cell>
          <cell r="DD291" t="str">
            <v/>
          </cell>
          <cell r="DE291" t="b">
            <v>0</v>
          </cell>
          <cell r="DF291" t="b">
            <v>0</v>
          </cell>
        </row>
        <row r="292">
          <cell r="A292" t="str">
            <v>4426</v>
          </cell>
          <cell r="B292" t="str">
            <v>Impact Assessment on changes to Market Intelligence report and Change of Supplier reporting suite ahead of Ofgem RFI</v>
          </cell>
          <cell r="C292" t="str">
            <v>D1 - Change in delivery</v>
          </cell>
          <cell r="D292">
            <v>43266</v>
          </cell>
          <cell r="E292" t="str">
            <v>CO-RCVD 30/10/2017
2.1 Start-Up Approach
97. Xoserve require ChMC sponsorship
2.1 Start-up Approach
2.2 Awaiting ME/BICC HLE Quote
A2 - Capture in Progress</v>
          </cell>
          <cell r="F292" t="str">
            <v/>
          </cell>
          <cell r="G292" t="b">
            <v>0</v>
          </cell>
          <cell r="H292" t="str">
            <v/>
          </cell>
          <cell r="I292">
            <v>42488</v>
          </cell>
          <cell r="K292">
            <v>43311</v>
          </cell>
          <cell r="L292" t="b">
            <v>0</v>
          </cell>
          <cell r="M292" t="str">
            <v/>
          </cell>
          <cell r="N292" t="str">
            <v/>
          </cell>
          <cell r="O292" t="str">
            <v/>
          </cell>
          <cell r="P292" t="str">
            <v>Paul Orsler</v>
          </cell>
          <cell r="Q292" t="str">
            <v/>
          </cell>
          <cell r="R292" t="str">
            <v/>
          </cell>
          <cell r="S292" t="str">
            <v>Jo Duncan</v>
          </cell>
          <cell r="T292" t="str">
            <v>CR (Internal)</v>
          </cell>
          <cell r="U292" t="str">
            <v>LIVE</v>
          </cell>
          <cell r="V292" t="b">
            <v>0</v>
          </cell>
          <cell r="X292" t="str">
            <v/>
          </cell>
          <cell r="AD292" t="str">
            <v/>
          </cell>
          <cell r="AF292" t="str">
            <v/>
          </cell>
          <cell r="AN292" t="str">
            <v/>
          </cell>
          <cell r="AR292" t="str">
            <v/>
          </cell>
          <cell r="AS292" t="str">
            <v/>
          </cell>
          <cell r="AZ292" t="str">
            <v/>
          </cell>
          <cell r="BB292" t="str">
            <v/>
          </cell>
          <cell r="BC292" t="str">
            <v/>
          </cell>
          <cell r="BE292" t="b">
            <v>0</v>
          </cell>
          <cell r="BH292">
            <v>43371</v>
          </cell>
          <cell r="BM292" t="str">
            <v/>
          </cell>
          <cell r="BO292" t="str">
            <v>20/07/2018 HS - Universe Change. End of September delivery likely.
13/07/2018 RJ - Universe change. Delivered locally. Date moved from end of August to end of September.
06/07/2018 RJ - On track. 
22/06/2018 RJ - On track. A session scheduled with Ofgem n</v>
          </cell>
          <cell r="BQ292" t="str">
            <v/>
          </cell>
          <cell r="BS292" t="str">
            <v/>
          </cell>
          <cell r="BU292" t="str">
            <v/>
          </cell>
          <cell r="BW292" t="str">
            <v/>
          </cell>
          <cell r="BX292" t="str">
            <v/>
          </cell>
          <cell r="BY292" t="str">
            <v/>
          </cell>
          <cell r="BZ292" t="str">
            <v>UKLP IADBI192</v>
          </cell>
          <cell r="CA292" t="str">
            <v>Data Office</v>
          </cell>
          <cell r="CB292" t="str">
            <v/>
          </cell>
          <cell r="CC292" t="str">
            <v>Xoserve Resource</v>
          </cell>
          <cell r="CD292" t="str">
            <v>BW</v>
          </cell>
          <cell r="CE292" t="str">
            <v>Other</v>
          </cell>
          <cell r="CF292" t="str">
            <v>31-100days</v>
          </cell>
          <cell r="CG292" t="b">
            <v>0</v>
          </cell>
          <cell r="CH292" t="str">
            <v/>
          </cell>
          <cell r="CJ292" t="b">
            <v>0</v>
          </cell>
          <cell r="CK292" t="b">
            <v>0</v>
          </cell>
          <cell r="CL292" t="b">
            <v>0</v>
          </cell>
          <cell r="CM292" t="str">
            <v/>
          </cell>
          <cell r="CO292" t="str">
            <v/>
          </cell>
          <cell r="CP292" t="str">
            <v/>
          </cell>
          <cell r="CQ292" t="b">
            <v>0</v>
          </cell>
          <cell r="CR292" t="b">
            <v>0</v>
          </cell>
          <cell r="CS292" t="str">
            <v>Customer</v>
          </cell>
          <cell r="CT292" t="str">
            <v/>
          </cell>
          <cell r="CU292" t="str">
            <v/>
          </cell>
          <cell r="CV292" t="str">
            <v>CMA Order</v>
          </cell>
          <cell r="CW292" t="str">
            <v>All UK Gas Market Participants</v>
          </cell>
          <cell r="CX292" t="b">
            <v>0</v>
          </cell>
          <cell r="CY292" t="b">
            <v>0</v>
          </cell>
          <cell r="CZ292" t="b">
            <v>0</v>
          </cell>
          <cell r="DA292" t="b">
            <v>0</v>
          </cell>
          <cell r="DB292" t="str">
            <v>Service Area 23: Internal</v>
          </cell>
          <cell r="DC292" t="str">
            <v>None (Xoserve internal initiative)</v>
          </cell>
          <cell r="DD292" t="str">
            <v>Medium</v>
          </cell>
          <cell r="DE292" t="b">
            <v>0</v>
          </cell>
          <cell r="DF292" t="b">
            <v>0</v>
          </cell>
        </row>
        <row r="293">
          <cell r="A293" t="str">
            <v>4427</v>
          </cell>
          <cell r="B293" t="str">
            <v>Software Compression for AML, COI and CZI files</v>
          </cell>
          <cell r="C293" t="str">
            <v>Z2 - Change cancelled</v>
          </cell>
          <cell r="D293">
            <v>43038</v>
          </cell>
          <cell r="E293" t="str">
            <v>CO-RCVD - 30/10/2017
BE-CLSD 01/11/17</v>
          </cell>
          <cell r="F293" t="str">
            <v/>
          </cell>
          <cell r="G293" t="b">
            <v>0</v>
          </cell>
          <cell r="H293" t="str">
            <v/>
          </cell>
          <cell r="I293">
            <v>42486</v>
          </cell>
          <cell r="L293" t="b">
            <v>0</v>
          </cell>
          <cell r="M293" t="str">
            <v/>
          </cell>
          <cell r="N293" t="str">
            <v/>
          </cell>
          <cell r="O293" t="str">
            <v/>
          </cell>
          <cell r="P293" t="str">
            <v>David Williamson</v>
          </cell>
          <cell r="Q293" t="str">
            <v/>
          </cell>
          <cell r="R293" t="str">
            <v/>
          </cell>
          <cell r="S293" t="str">
            <v>Debi |Jones</v>
          </cell>
          <cell r="T293" t="str">
            <v>CR (Internal)</v>
          </cell>
          <cell r="U293" t="str">
            <v>CLOSED</v>
          </cell>
          <cell r="V293" t="b">
            <v>0</v>
          </cell>
          <cell r="X293" t="str">
            <v/>
          </cell>
          <cell r="AD293" t="str">
            <v/>
          </cell>
          <cell r="AF293" t="str">
            <v/>
          </cell>
          <cell r="AN293" t="str">
            <v/>
          </cell>
          <cell r="AR293" t="str">
            <v/>
          </cell>
          <cell r="AS293" t="str">
            <v/>
          </cell>
          <cell r="AZ293" t="str">
            <v/>
          </cell>
          <cell r="BB293" t="str">
            <v/>
          </cell>
          <cell r="BC293" t="str">
            <v/>
          </cell>
          <cell r="BE293" t="b">
            <v>0</v>
          </cell>
          <cell r="BM293" t="str">
            <v/>
          </cell>
          <cell r="BO293" t="str">
            <v>01/11/17 - JB - CHANGE CLOSED AS ALL OF THE BIG 6 HAVE NOW COMPLETED THEIR IX UPGRADES NO FURTHER ACTION REQUIRED FROM XOSERVE CHANGE TEAM - CONFIRMATION FROM LIFECYCLE TEAM RECEIVED</v>
          </cell>
          <cell r="BQ293" t="str">
            <v/>
          </cell>
          <cell r="BS293" t="str">
            <v/>
          </cell>
          <cell r="BU293" t="str">
            <v/>
          </cell>
          <cell r="BW293" t="str">
            <v/>
          </cell>
          <cell r="BX293" t="str">
            <v/>
          </cell>
          <cell r="BY293" t="str">
            <v>0</v>
          </cell>
          <cell r="BZ293" t="str">
            <v>UKLP IADBI193</v>
          </cell>
          <cell r="CA293" t="str">
            <v>R &amp; N</v>
          </cell>
          <cell r="CB293" t="str">
            <v/>
          </cell>
          <cell r="CC293" t="str">
            <v>Project Delivery</v>
          </cell>
          <cell r="CD293" t="str">
            <v/>
          </cell>
          <cell r="CE293" t="str">
            <v/>
          </cell>
          <cell r="CF293" t="str">
            <v/>
          </cell>
          <cell r="CG293" t="b">
            <v>0</v>
          </cell>
          <cell r="CH293" t="str">
            <v/>
          </cell>
          <cell r="CJ293" t="b">
            <v>0</v>
          </cell>
          <cell r="CK293" t="b">
            <v>0</v>
          </cell>
          <cell r="CL293" t="b">
            <v>0</v>
          </cell>
          <cell r="CM293" t="str">
            <v/>
          </cell>
          <cell r="CO293" t="str">
            <v/>
          </cell>
          <cell r="CP293" t="str">
            <v/>
          </cell>
          <cell r="CQ293" t="b">
            <v>0</v>
          </cell>
          <cell r="CR293" t="b">
            <v>0</v>
          </cell>
          <cell r="CS293" t="str">
            <v/>
          </cell>
          <cell r="CT293" t="str">
            <v/>
          </cell>
          <cell r="CU293" t="str">
            <v/>
          </cell>
          <cell r="CV293" t="str">
            <v/>
          </cell>
          <cell r="CW293" t="str">
            <v/>
          </cell>
          <cell r="CX293" t="b">
            <v>0</v>
          </cell>
          <cell r="CY293" t="b">
            <v>0</v>
          </cell>
          <cell r="CZ293" t="b">
            <v>0</v>
          </cell>
          <cell r="DA293" t="b">
            <v>0</v>
          </cell>
          <cell r="DB293" t="str">
            <v/>
          </cell>
          <cell r="DC293" t="str">
            <v/>
          </cell>
          <cell r="DD293" t="str">
            <v/>
          </cell>
          <cell r="DE293" t="b">
            <v>0</v>
          </cell>
          <cell r="DF293" t="b">
            <v>0</v>
          </cell>
        </row>
        <row r="294">
          <cell r="A294" t="str">
            <v>4290</v>
          </cell>
          <cell r="B294" t="str">
            <v>Billing History by all NTS capacity / commodity related charges (from Nexus implementation onwards)</v>
          </cell>
          <cell r="C294" t="str">
            <v>Z2 - Change cancelled</v>
          </cell>
          <cell r="D294">
            <v>43111</v>
          </cell>
          <cell r="E294" t="str">
            <v xml:space="preserve">
CO-RCVD - 27/10/17
Moved from CO-RCVD to 11. Change in Delivery 08/11/2017
10. BER/Business Case Awaiting ChMC Approval
99. Change Cancelled</v>
          </cell>
          <cell r="F294" t="str">
            <v/>
          </cell>
          <cell r="G294" t="b">
            <v>0</v>
          </cell>
          <cell r="H294" t="str">
            <v/>
          </cell>
          <cell r="I294">
            <v>42488</v>
          </cell>
          <cell r="K294">
            <v>43221</v>
          </cell>
          <cell r="L294" t="b">
            <v>0</v>
          </cell>
          <cell r="M294" t="str">
            <v/>
          </cell>
          <cell r="N294" t="str">
            <v/>
          </cell>
          <cell r="O294" t="str">
            <v/>
          </cell>
          <cell r="P294" t="str">
            <v/>
          </cell>
          <cell r="Q294" t="str">
            <v/>
          </cell>
          <cell r="R294" t="str">
            <v/>
          </cell>
          <cell r="S294" t="str">
            <v>Christina Francis</v>
          </cell>
          <cell r="T294" t="str">
            <v>CP</v>
          </cell>
          <cell r="U294" t="str">
            <v>CLOSED</v>
          </cell>
          <cell r="V294" t="b">
            <v>0</v>
          </cell>
          <cell r="W294">
            <v>43111</v>
          </cell>
          <cell r="X294" t="str">
            <v/>
          </cell>
          <cell r="AD294" t="str">
            <v/>
          </cell>
          <cell r="AF294" t="str">
            <v/>
          </cell>
          <cell r="AN294" t="str">
            <v/>
          </cell>
          <cell r="AR294" t="str">
            <v/>
          </cell>
          <cell r="AS294" t="str">
            <v/>
          </cell>
          <cell r="AZ294" t="str">
            <v/>
          </cell>
          <cell r="BB294" t="str">
            <v/>
          </cell>
          <cell r="BC294" t="str">
            <v/>
          </cell>
          <cell r="BE294" t="b">
            <v>0</v>
          </cell>
          <cell r="BH294">
            <v>43280</v>
          </cell>
          <cell r="BM294" t="str">
            <v/>
          </cell>
          <cell r="BO294" t="str">
            <v>11/01/2018 Julie B - Update from Jan 2018 ChMC - XRN4290 is to be removed from R2 scope and Cancelled as per Debbie Brace. DC is chasing for an email to confirm this. Emma Smith is happy for this change to be closed down on our database whilst we await em</v>
          </cell>
          <cell r="BQ294" t="str">
            <v/>
          </cell>
          <cell r="BS294" t="str">
            <v/>
          </cell>
          <cell r="BU294" t="str">
            <v/>
          </cell>
          <cell r="BW294" t="str">
            <v/>
          </cell>
          <cell r="BX294" t="str">
            <v/>
          </cell>
          <cell r="BY294" t="str">
            <v>2</v>
          </cell>
          <cell r="BZ294" t="str">
            <v>UKLP IADBI194</v>
          </cell>
          <cell r="CA294" t="str">
            <v>R &amp; N</v>
          </cell>
          <cell r="CB294" t="str">
            <v/>
          </cell>
          <cell r="CC294" t="str">
            <v>Project Delivery</v>
          </cell>
          <cell r="CD294" t="str">
            <v>BW</v>
          </cell>
          <cell r="CE294" t="str">
            <v>Other</v>
          </cell>
          <cell r="CF294" t="str">
            <v>31-100days</v>
          </cell>
          <cell r="CG294" t="b">
            <v>0</v>
          </cell>
          <cell r="CH294" t="str">
            <v/>
          </cell>
          <cell r="CJ294" t="b">
            <v>0</v>
          </cell>
          <cell r="CK294" t="b">
            <v>0</v>
          </cell>
          <cell r="CL294" t="b">
            <v>0</v>
          </cell>
          <cell r="CM294" t="str">
            <v/>
          </cell>
          <cell r="CO294" t="str">
            <v/>
          </cell>
          <cell r="CP294" t="str">
            <v/>
          </cell>
          <cell r="CQ294" t="b">
            <v>0</v>
          </cell>
          <cell r="CR294" t="b">
            <v>0</v>
          </cell>
          <cell r="CS294" t="str">
            <v>Customer</v>
          </cell>
          <cell r="CT294" t="str">
            <v/>
          </cell>
          <cell r="CU294" t="str">
            <v/>
          </cell>
          <cell r="CV294" t="str">
            <v/>
          </cell>
          <cell r="CW294" t="str">
            <v/>
          </cell>
          <cell r="CX294" t="b">
            <v>0</v>
          </cell>
          <cell r="CY294" t="b">
            <v>0</v>
          </cell>
          <cell r="CZ294" t="b">
            <v>0</v>
          </cell>
          <cell r="DA294" t="b">
            <v>0</v>
          </cell>
          <cell r="DB294" t="str">
            <v/>
          </cell>
          <cell r="DC294" t="str">
            <v/>
          </cell>
          <cell r="DD294" t="str">
            <v/>
          </cell>
          <cell r="DE294" t="b">
            <v>0</v>
          </cell>
          <cell r="DF294" t="b">
            <v>0</v>
          </cell>
          <cell r="DG294">
            <v>43019</v>
          </cell>
          <cell r="DH294">
            <v>43019</v>
          </cell>
        </row>
        <row r="295">
          <cell r="A295" t="str">
            <v>COR3042</v>
          </cell>
          <cell r="B295" t="str">
            <v>M-Number Helpline &amp; GT ID In-sourcing
(ON HOLD)</v>
          </cell>
          <cell r="C295" t="str">
            <v>Z2 - Change cancelled</v>
          </cell>
          <cell r="D295">
            <v>42453</v>
          </cell>
          <cell r="E295" t="str">
            <v>CO-RCVD 13/06/2013
EQ-PROD 24/12/2013
EQ-SENT 28/01/2014
BE-PROD 28/01/2014
PD-CLSD 24/03/2016</v>
          </cell>
          <cell r="F295" t="str">
            <v xml:space="preserve">	WWU, NGN and Scotia have issued an Invitation to Tender for the Gas Emergency Call Handling Service (October 2012)</v>
          </cell>
          <cell r="G295" t="b">
            <v>0</v>
          </cell>
          <cell r="H295" t="str">
            <v/>
          </cell>
          <cell r="I295">
            <v>41438</v>
          </cell>
          <cell r="L295" t="b">
            <v>0</v>
          </cell>
          <cell r="M295" t="str">
            <v/>
          </cell>
          <cell r="N295" t="str">
            <v>WWU,NGN,SGN</v>
          </cell>
          <cell r="O295" t="str">
            <v/>
          </cell>
          <cell r="P295" t="str">
            <v>Dave Ackers / Chris Fears</v>
          </cell>
          <cell r="Q295" t="str">
            <v>Business Case approved by XEC 28/01/14</v>
          </cell>
          <cell r="R295" t="str">
            <v>Dave Ackers</v>
          </cell>
          <cell r="S295" t="str">
            <v>Andy Simpson</v>
          </cell>
          <cell r="T295" t="str">
            <v>CR (internal)</v>
          </cell>
          <cell r="U295" t="str">
            <v>CLOSED</v>
          </cell>
          <cell r="V295" t="b">
            <v>0</v>
          </cell>
          <cell r="W295">
            <v>42453</v>
          </cell>
          <cell r="X295" t="str">
            <v/>
          </cell>
          <cell r="Z295">
            <v>41667</v>
          </cell>
          <cell r="AB295">
            <v>41667</v>
          </cell>
          <cell r="AD295" t="str">
            <v/>
          </cell>
          <cell r="AF295" t="str">
            <v>SENT</v>
          </cell>
          <cell r="AG295">
            <v>41667</v>
          </cell>
          <cell r="AN295" t="str">
            <v/>
          </cell>
          <cell r="AR295" t="str">
            <v/>
          </cell>
          <cell r="AS295" t="str">
            <v/>
          </cell>
          <cell r="AZ295" t="str">
            <v/>
          </cell>
          <cell r="BB295" t="str">
            <v/>
          </cell>
          <cell r="BC295" t="str">
            <v/>
          </cell>
          <cell r="BE295" t="b">
            <v>0</v>
          </cell>
          <cell r="BF295">
            <v>6</v>
          </cell>
          <cell r="BJ295">
            <v>42429</v>
          </cell>
          <cell r="BM295" t="str">
            <v/>
          </cell>
          <cell r="BO295" t="str">
            <v xml:space="preserve">24/03/2016 - ECF sent over from Mark Bignell. This can now be closed on a PD-CLSD. CM to go through all documents
22/03/2016 - Business case approved at Pre-sanction today. This is to closedown the project as National Grid do not want to proceed with the </v>
          </cell>
          <cell r="BQ295" t="str">
            <v/>
          </cell>
          <cell r="BS295" t="str">
            <v/>
          </cell>
          <cell r="BU295" t="str">
            <v/>
          </cell>
          <cell r="BW295" t="str">
            <v/>
          </cell>
          <cell r="BX295" t="str">
            <v/>
          </cell>
          <cell r="BY295" t="str">
            <v/>
          </cell>
          <cell r="BZ295" t="str">
            <v/>
          </cell>
          <cell r="CA295" t="str">
            <v/>
          </cell>
          <cell r="CB295" t="str">
            <v/>
          </cell>
          <cell r="CC295" t="str">
            <v/>
          </cell>
          <cell r="CD295" t="str">
            <v/>
          </cell>
          <cell r="CE295" t="str">
            <v/>
          </cell>
          <cell r="CF295" t="str">
            <v/>
          </cell>
          <cell r="CG295" t="b">
            <v>0</v>
          </cell>
          <cell r="CH295" t="str">
            <v/>
          </cell>
          <cell r="CJ295" t="b">
            <v>0</v>
          </cell>
          <cell r="CK295" t="b">
            <v>0</v>
          </cell>
          <cell r="CL295" t="b">
            <v>0</v>
          </cell>
          <cell r="CM295" t="str">
            <v/>
          </cell>
          <cell r="CO295" t="str">
            <v/>
          </cell>
          <cell r="CP295" t="str">
            <v/>
          </cell>
          <cell r="CQ295" t="b">
            <v>0</v>
          </cell>
          <cell r="CR295" t="b">
            <v>0</v>
          </cell>
          <cell r="CS295" t="str">
            <v/>
          </cell>
          <cell r="CT295" t="str">
            <v/>
          </cell>
          <cell r="CU295" t="str">
            <v/>
          </cell>
          <cell r="CV295" t="str">
            <v/>
          </cell>
          <cell r="CW295" t="str">
            <v/>
          </cell>
          <cell r="CX295" t="b">
            <v>0</v>
          </cell>
          <cell r="CY295" t="b">
            <v>0</v>
          </cell>
          <cell r="CZ295" t="b">
            <v>0</v>
          </cell>
          <cell r="DA295" t="b">
            <v>0</v>
          </cell>
          <cell r="DB295" t="str">
            <v/>
          </cell>
          <cell r="DC295" t="str">
            <v/>
          </cell>
          <cell r="DD295" t="str">
            <v/>
          </cell>
          <cell r="DE295" t="b">
            <v>0</v>
          </cell>
          <cell r="DF295" t="b">
            <v>0</v>
          </cell>
        </row>
        <row r="296">
          <cell r="A296" t="str">
            <v>COR1000.03b</v>
          </cell>
          <cell r="B296" t="str">
            <v>IX WAN Upgrades (Variation 3)</v>
          </cell>
          <cell r="C296" t="str">
            <v>Z1 - Change completed</v>
          </cell>
          <cell r="D296">
            <v>41463</v>
          </cell>
          <cell r="E296" t="str">
            <v>CO RCVD 25/05/2012
PD IMPD 08/07/2013</v>
          </cell>
          <cell r="F296" t="str">
            <v/>
          </cell>
          <cell r="G296" t="b">
            <v>0</v>
          </cell>
          <cell r="H296" t="str">
            <v/>
          </cell>
          <cell r="I296">
            <v>41054</v>
          </cell>
          <cell r="L296" t="b">
            <v>0</v>
          </cell>
          <cell r="M296" t="str">
            <v/>
          </cell>
          <cell r="N296" t="str">
            <v/>
          </cell>
          <cell r="O296" t="str">
            <v/>
          </cell>
          <cell r="P296" t="str">
            <v>Chris Fears</v>
          </cell>
          <cell r="Q296" t="str">
            <v/>
          </cell>
          <cell r="R296" t="str">
            <v/>
          </cell>
          <cell r="S296" t="str">
            <v>Chris Fears</v>
          </cell>
          <cell r="T296" t="str">
            <v>CR (internal)</v>
          </cell>
          <cell r="U296" t="str">
            <v>COMPLETE</v>
          </cell>
          <cell r="V296" t="b">
            <v>0</v>
          </cell>
          <cell r="X296" t="str">
            <v/>
          </cell>
          <cell r="AD296" t="str">
            <v/>
          </cell>
          <cell r="AF296" t="str">
            <v/>
          </cell>
          <cell r="AN296" t="str">
            <v/>
          </cell>
          <cell r="AR296" t="str">
            <v/>
          </cell>
          <cell r="AS296" t="str">
            <v/>
          </cell>
          <cell r="AZ296" t="str">
            <v/>
          </cell>
          <cell r="BB296" t="str">
            <v/>
          </cell>
          <cell r="BC296" t="str">
            <v/>
          </cell>
          <cell r="BE296" t="b">
            <v>0</v>
          </cell>
          <cell r="BF296">
            <v>7</v>
          </cell>
          <cell r="BH296">
            <v>41450</v>
          </cell>
          <cell r="BI296">
            <v>41463</v>
          </cell>
          <cell r="BM296" t="str">
            <v/>
          </cell>
          <cell r="BO296" t="str">
            <v>19/08/15- CM  Emailed Mark Bignall again to get confirmation for close down.
09/07/15- CM Update from Chris Fears- 
As far as In am aware all Telecoms work has now been completed and a PIA submitted (quite a long time ago). 
25/05/12 AK - Update rec'd fro</v>
          </cell>
          <cell r="BQ296" t="str">
            <v/>
          </cell>
          <cell r="BS296" t="str">
            <v/>
          </cell>
          <cell r="BU296" t="str">
            <v/>
          </cell>
          <cell r="BW296" t="str">
            <v/>
          </cell>
          <cell r="BX296" t="str">
            <v/>
          </cell>
          <cell r="BY296" t="str">
            <v/>
          </cell>
          <cell r="BZ296" t="str">
            <v/>
          </cell>
          <cell r="CA296" t="str">
            <v/>
          </cell>
          <cell r="CB296" t="str">
            <v/>
          </cell>
          <cell r="CC296" t="str">
            <v/>
          </cell>
          <cell r="CD296" t="str">
            <v/>
          </cell>
          <cell r="CE296" t="str">
            <v/>
          </cell>
          <cell r="CF296" t="str">
            <v/>
          </cell>
          <cell r="CG296" t="b">
            <v>0</v>
          </cell>
          <cell r="CH296" t="str">
            <v/>
          </cell>
          <cell r="CJ296" t="b">
            <v>0</v>
          </cell>
          <cell r="CK296" t="b">
            <v>0</v>
          </cell>
          <cell r="CL296" t="b">
            <v>0</v>
          </cell>
          <cell r="CM296" t="str">
            <v/>
          </cell>
          <cell r="CO296" t="str">
            <v/>
          </cell>
          <cell r="CP296" t="str">
            <v/>
          </cell>
          <cell r="CQ296" t="b">
            <v>0</v>
          </cell>
          <cell r="CR296" t="b">
            <v>0</v>
          </cell>
          <cell r="CS296" t="str">
            <v/>
          </cell>
          <cell r="CT296" t="str">
            <v/>
          </cell>
          <cell r="CU296" t="str">
            <v/>
          </cell>
          <cell r="CV296" t="str">
            <v/>
          </cell>
          <cell r="CW296" t="str">
            <v/>
          </cell>
          <cell r="CX296" t="b">
            <v>0</v>
          </cell>
          <cell r="CY296" t="b">
            <v>0</v>
          </cell>
          <cell r="CZ296" t="b">
            <v>0</v>
          </cell>
          <cell r="DA296" t="b">
            <v>0</v>
          </cell>
          <cell r="DB296" t="str">
            <v/>
          </cell>
          <cell r="DC296" t="str">
            <v/>
          </cell>
          <cell r="DD296" t="str">
            <v/>
          </cell>
          <cell r="DE296" t="b">
            <v>0</v>
          </cell>
          <cell r="DF296" t="b">
            <v>0</v>
          </cell>
        </row>
        <row r="297">
          <cell r="A297" t="str">
            <v>COR1721</v>
          </cell>
          <cell r="B297" t="str">
            <v>Extension of the EUC Numeric Code</v>
          </cell>
          <cell r="C297" t="str">
            <v>Z1 - Change completed</v>
          </cell>
          <cell r="D297">
            <v>41332</v>
          </cell>
          <cell r="E297" t="str">
            <v>CO RCVD 02/09/2009,EQ PNDG 02/09/2009,BE PNDG 27/08/2010,BE PROD 27/08/2010,BE SENT 05/10/2010,CA RCVD 05/10/2010,SN PNDG 05/10/2010,SN PROD 05/10/2010,PD PROD 05/07/2011,EQ PNDG 02/09/2009,PD PROD 05/07/2011,PD IMPD 06/07/2012,PD SENT 03/01/2013, PD CLSD</v>
          </cell>
          <cell r="F297" t="str">
            <v>During the 2011 AQ Review the ability to create unique EUC Codes will be compromised &amp; the process will not be completed under the current number system, the system will effectively run out of numbers to allocate.</v>
          </cell>
          <cell r="G297" t="b">
            <v>0</v>
          </cell>
          <cell r="H297" t="str">
            <v>xrn2168 / COR2175 / xrn2320</v>
          </cell>
          <cell r="I297">
            <v>40058</v>
          </cell>
          <cell r="L297" t="b">
            <v>0</v>
          </cell>
          <cell r="M297" t="str">
            <v/>
          </cell>
          <cell r="N297" t="str">
            <v/>
          </cell>
          <cell r="O297" t="str">
            <v/>
          </cell>
          <cell r="P297" t="str">
            <v>Sue Prosser</v>
          </cell>
          <cell r="Q297" t="str">
            <v>Workload Meeting 02/09/09</v>
          </cell>
          <cell r="R297" t="str">
            <v>Linda Whitcroft</v>
          </cell>
          <cell r="S297" t="str">
            <v>Lorraine Cave</v>
          </cell>
          <cell r="T297" t="str">
            <v>CR (internal)</v>
          </cell>
          <cell r="U297" t="str">
            <v>COMPLETE</v>
          </cell>
          <cell r="V297" t="b">
            <v>0</v>
          </cell>
          <cell r="X297" t="str">
            <v>Sarah Hall</v>
          </cell>
          <cell r="AD297" t="str">
            <v/>
          </cell>
          <cell r="AF297" t="str">
            <v>PNDG</v>
          </cell>
          <cell r="AG297">
            <v>40058</v>
          </cell>
          <cell r="AI297">
            <v>40450</v>
          </cell>
          <cell r="AJ297">
            <v>40450</v>
          </cell>
          <cell r="AK297">
            <v>40483</v>
          </cell>
          <cell r="AL297">
            <v>40483</v>
          </cell>
          <cell r="AM297">
            <v>40456</v>
          </cell>
          <cell r="AN297" t="str">
            <v/>
          </cell>
          <cell r="AR297" t="str">
            <v/>
          </cell>
          <cell r="AS297" t="str">
            <v>SENT</v>
          </cell>
          <cell r="AT297">
            <v>40456</v>
          </cell>
          <cell r="AU297">
            <v>40456</v>
          </cell>
          <cell r="AZ297" t="str">
            <v/>
          </cell>
          <cell r="BB297" t="str">
            <v/>
          </cell>
          <cell r="BC297" t="str">
            <v>PROD</v>
          </cell>
          <cell r="BD297">
            <v>40456</v>
          </cell>
          <cell r="BE297" t="b">
            <v>0</v>
          </cell>
          <cell r="BF297">
            <v>7</v>
          </cell>
          <cell r="BH297">
            <v>41096</v>
          </cell>
          <cell r="BI297">
            <v>41096</v>
          </cell>
          <cell r="BJ297">
            <v>41182</v>
          </cell>
          <cell r="BK297">
            <v>41277</v>
          </cell>
          <cell r="BM297" t="str">
            <v>CLSD</v>
          </cell>
          <cell r="BN297">
            <v>41332</v>
          </cell>
          <cell r="BO297" t="str">
            <v>11/07/12 KB - Successful implementation confirmed at Workload meeting.                                                         29/03/12 AK - Discussed at Workload Meeting on 28/03/12. Implementation date amended from 06/04/12 to 06/07/12.
14/02/12 AK - Fo</v>
          </cell>
          <cell r="BQ297" t="str">
            <v/>
          </cell>
          <cell r="BS297" t="str">
            <v/>
          </cell>
          <cell r="BU297" t="str">
            <v/>
          </cell>
          <cell r="BW297" t="str">
            <v/>
          </cell>
          <cell r="BX297" t="str">
            <v/>
          </cell>
          <cell r="BY297" t="str">
            <v/>
          </cell>
          <cell r="BZ297" t="str">
            <v/>
          </cell>
          <cell r="CA297" t="str">
            <v/>
          </cell>
          <cell r="CB297" t="str">
            <v/>
          </cell>
          <cell r="CC297" t="str">
            <v/>
          </cell>
          <cell r="CD297" t="str">
            <v/>
          </cell>
          <cell r="CE297" t="str">
            <v/>
          </cell>
          <cell r="CF297" t="str">
            <v/>
          </cell>
          <cell r="CG297" t="b">
            <v>0</v>
          </cell>
          <cell r="CH297" t="str">
            <v/>
          </cell>
          <cell r="CJ297" t="b">
            <v>0</v>
          </cell>
          <cell r="CK297" t="b">
            <v>0</v>
          </cell>
          <cell r="CL297" t="b">
            <v>0</v>
          </cell>
          <cell r="CM297" t="str">
            <v/>
          </cell>
          <cell r="CO297" t="str">
            <v/>
          </cell>
          <cell r="CP297" t="str">
            <v/>
          </cell>
          <cell r="CQ297" t="b">
            <v>0</v>
          </cell>
          <cell r="CR297" t="b">
            <v>0</v>
          </cell>
          <cell r="CS297" t="str">
            <v/>
          </cell>
          <cell r="CT297" t="str">
            <v/>
          </cell>
          <cell r="CU297" t="str">
            <v/>
          </cell>
          <cell r="CV297" t="str">
            <v/>
          </cell>
          <cell r="CW297" t="str">
            <v/>
          </cell>
          <cell r="CX297" t="b">
            <v>0</v>
          </cell>
          <cell r="CY297" t="b">
            <v>0</v>
          </cell>
          <cell r="CZ297" t="b">
            <v>0</v>
          </cell>
          <cell r="DA297" t="b">
            <v>0</v>
          </cell>
          <cell r="DB297" t="str">
            <v/>
          </cell>
          <cell r="DC297" t="str">
            <v/>
          </cell>
          <cell r="DD297" t="str">
            <v/>
          </cell>
          <cell r="DE297" t="b">
            <v>0</v>
          </cell>
          <cell r="DF297" t="b">
            <v>0</v>
          </cell>
        </row>
        <row r="298">
          <cell r="A298" t="str">
            <v>COR1753</v>
          </cell>
          <cell r="B298" t="str">
            <v>Revision to IAD to Support DN Interruption Post October 2011</v>
          </cell>
          <cell r="C298" t="str">
            <v>Z2 - Change cancelled</v>
          </cell>
          <cell r="D298">
            <v>41262</v>
          </cell>
          <cell r="E298" t="str">
            <v>CO RCVD 30/09/2009,EQ PNDG 30/09/2009,EQ CLSD 19/12/2012</v>
          </cell>
          <cell r="F298" t="str">
            <v>SC2004 will be decommissioned within the next 2 years which will remove the central system functionality that that currently supports several DN business processes including the management of transporter, shipper &amp; emergency interruption. With the introdu</v>
          </cell>
          <cell r="G298" t="b">
            <v>0</v>
          </cell>
          <cell r="H298" t="str">
            <v/>
          </cell>
          <cell r="I298">
            <v>40086</v>
          </cell>
          <cell r="J298">
            <v>41005</v>
          </cell>
          <cell r="L298" t="b">
            <v>0</v>
          </cell>
          <cell r="M298" t="str">
            <v>NNW</v>
          </cell>
          <cell r="N298" t="str">
            <v>NGD</v>
          </cell>
          <cell r="O298" t="str">
            <v>Alan Raper</v>
          </cell>
          <cell r="P298" t="str">
            <v>Alan Raper</v>
          </cell>
          <cell r="Q298" t="str">
            <v>Workload Meeting 30/09/09</v>
          </cell>
          <cell r="R298" t="str">
            <v>Dave Ackers</v>
          </cell>
          <cell r="S298" t="str">
            <v>Lorraine Cave</v>
          </cell>
          <cell r="T298" t="str">
            <v>CO</v>
          </cell>
          <cell r="U298" t="str">
            <v>CLOSED</v>
          </cell>
          <cell r="V298" t="b">
            <v>1</v>
          </cell>
          <cell r="X298" t="str">
            <v>Julie Smart</v>
          </cell>
          <cell r="AD298" t="str">
            <v/>
          </cell>
          <cell r="AF298" t="str">
            <v>CLSD</v>
          </cell>
          <cell r="AG298">
            <v>41262</v>
          </cell>
          <cell r="AN298" t="str">
            <v/>
          </cell>
          <cell r="AR298" t="str">
            <v/>
          </cell>
          <cell r="AS298" t="str">
            <v/>
          </cell>
          <cell r="AZ298" t="str">
            <v/>
          </cell>
          <cell r="BB298" t="str">
            <v/>
          </cell>
          <cell r="BC298" t="str">
            <v/>
          </cell>
          <cell r="BE298" t="b">
            <v>0</v>
          </cell>
          <cell r="BF298">
            <v>5</v>
          </cell>
          <cell r="BM298" t="str">
            <v/>
          </cell>
          <cell r="BO298" t="str">
            <v xml:space="preserve">19/12/12 KB - COR1753 closed per e-mail from Alan Raper - the requirement for the change appears to have lapsed.  
04/12/12 KB - Update requested - see e-mail from Max Pemberton.  
10/09/12 KB - Transferred from DT to LC due to change in roles.           </v>
          </cell>
          <cell r="BQ298" t="str">
            <v/>
          </cell>
          <cell r="BS298" t="str">
            <v/>
          </cell>
          <cell r="BU298" t="str">
            <v/>
          </cell>
          <cell r="BW298" t="str">
            <v/>
          </cell>
          <cell r="BX298" t="str">
            <v/>
          </cell>
          <cell r="BY298" t="str">
            <v/>
          </cell>
          <cell r="BZ298" t="str">
            <v/>
          </cell>
          <cell r="CA298" t="str">
            <v/>
          </cell>
          <cell r="CB298" t="str">
            <v/>
          </cell>
          <cell r="CC298" t="str">
            <v/>
          </cell>
          <cell r="CD298" t="str">
            <v/>
          </cell>
          <cell r="CE298" t="str">
            <v/>
          </cell>
          <cell r="CF298" t="str">
            <v/>
          </cell>
          <cell r="CG298" t="b">
            <v>0</v>
          </cell>
          <cell r="CH298" t="str">
            <v/>
          </cell>
          <cell r="CJ298" t="b">
            <v>0</v>
          </cell>
          <cell r="CK298" t="b">
            <v>0</v>
          </cell>
          <cell r="CL298" t="b">
            <v>0</v>
          </cell>
          <cell r="CM298" t="str">
            <v/>
          </cell>
          <cell r="CO298" t="str">
            <v/>
          </cell>
          <cell r="CP298" t="str">
            <v/>
          </cell>
          <cell r="CQ298" t="b">
            <v>0</v>
          </cell>
          <cell r="CR298" t="b">
            <v>0</v>
          </cell>
          <cell r="CS298" t="str">
            <v/>
          </cell>
          <cell r="CT298" t="str">
            <v/>
          </cell>
          <cell r="CU298" t="str">
            <v/>
          </cell>
          <cell r="CV298" t="str">
            <v/>
          </cell>
          <cell r="CW298" t="str">
            <v/>
          </cell>
          <cell r="CX298" t="b">
            <v>0</v>
          </cell>
          <cell r="CY298" t="b">
            <v>0</v>
          </cell>
          <cell r="CZ298" t="b">
            <v>0</v>
          </cell>
          <cell r="DA298" t="b">
            <v>0</v>
          </cell>
          <cell r="DB298" t="str">
            <v/>
          </cell>
          <cell r="DC298" t="str">
            <v/>
          </cell>
          <cell r="DD298" t="str">
            <v/>
          </cell>
          <cell r="DE298" t="b">
            <v>0</v>
          </cell>
          <cell r="DF298" t="b">
            <v>0</v>
          </cell>
        </row>
        <row r="299">
          <cell r="A299" t="str">
            <v>COR2650.1</v>
          </cell>
          <cell r="B299" t="str">
            <v>UK Link Data Deletion, Tuning and Batch Job Reschedule</v>
          </cell>
          <cell r="C299" t="str">
            <v>Z1 - Change completed</v>
          </cell>
          <cell r="D299">
            <v>41789</v>
          </cell>
          <cell r="E299" t="str">
            <v>CO RCVD 07/02/2013
BE PROD 27/02/2013
PD-IMPD 08/09/2013</v>
          </cell>
          <cell r="F299" t="str">
            <v xml:space="preserve">Next Step after the UK Link Sustaining analysis. </v>
          </cell>
          <cell r="G299" t="b">
            <v>0</v>
          </cell>
          <cell r="H299" t="str">
            <v/>
          </cell>
          <cell r="I299">
            <v>41312</v>
          </cell>
          <cell r="J299">
            <v>41330</v>
          </cell>
          <cell r="L299" t="b">
            <v>0</v>
          </cell>
          <cell r="M299" t="str">
            <v/>
          </cell>
          <cell r="N299" t="str">
            <v/>
          </cell>
          <cell r="O299" t="str">
            <v/>
          </cell>
          <cell r="P299" t="str">
            <v xml:space="preserve">Tony Long </v>
          </cell>
          <cell r="Q299" t="str">
            <v>Workload Meeting 13/02/13</v>
          </cell>
          <cell r="R299" t="str">
            <v>Sat Kalsi</v>
          </cell>
          <cell r="S299" t="str">
            <v>Lee Chambers</v>
          </cell>
          <cell r="T299" t="str">
            <v>CR (internal)</v>
          </cell>
          <cell r="U299" t="str">
            <v>COMPLETE</v>
          </cell>
          <cell r="V299" t="b">
            <v>0</v>
          </cell>
          <cell r="X299" t="str">
            <v>Tony Long</v>
          </cell>
          <cell r="AD299" t="str">
            <v/>
          </cell>
          <cell r="AF299" t="str">
            <v/>
          </cell>
          <cell r="AN299" t="str">
            <v/>
          </cell>
          <cell r="AR299" t="str">
            <v/>
          </cell>
          <cell r="AS299" t="str">
            <v>BE PROD</v>
          </cell>
          <cell r="AT299">
            <v>41332</v>
          </cell>
          <cell r="AZ299" t="str">
            <v/>
          </cell>
          <cell r="BB299" t="str">
            <v/>
          </cell>
          <cell r="BC299" t="str">
            <v/>
          </cell>
          <cell r="BE299" t="b">
            <v>0</v>
          </cell>
          <cell r="BF299">
            <v>7</v>
          </cell>
          <cell r="BI299">
            <v>41525</v>
          </cell>
          <cell r="BK299">
            <v>41816</v>
          </cell>
          <cell r="BM299" t="str">
            <v>SENT</v>
          </cell>
          <cell r="BN299">
            <v>41816</v>
          </cell>
          <cell r="BO299" t="str">
            <v>24/11/15: CM Update from Mark Pollard -2650 and 2650.1 are to do with UK Link sustaining and the go live date. Once UK Link goes live the 2 items under COR2650.2 and COR2650.3 are on hold on the Portfolio Plan. Neither of these need to go onto the databas</v>
          </cell>
          <cell r="BQ299" t="str">
            <v/>
          </cell>
          <cell r="BS299" t="str">
            <v/>
          </cell>
          <cell r="BU299" t="str">
            <v/>
          </cell>
          <cell r="BW299" t="str">
            <v/>
          </cell>
          <cell r="BX299" t="str">
            <v/>
          </cell>
          <cell r="BY299" t="str">
            <v/>
          </cell>
          <cell r="BZ299" t="str">
            <v/>
          </cell>
          <cell r="CA299" t="str">
            <v/>
          </cell>
          <cell r="CB299" t="str">
            <v/>
          </cell>
          <cell r="CC299" t="str">
            <v/>
          </cell>
          <cell r="CD299" t="str">
            <v/>
          </cell>
          <cell r="CE299" t="str">
            <v/>
          </cell>
          <cell r="CF299" t="str">
            <v/>
          </cell>
          <cell r="CG299" t="b">
            <v>0</v>
          </cell>
          <cell r="CH299" t="str">
            <v/>
          </cell>
          <cell r="CJ299" t="b">
            <v>0</v>
          </cell>
          <cell r="CK299" t="b">
            <v>0</v>
          </cell>
          <cell r="CL299" t="b">
            <v>0</v>
          </cell>
          <cell r="CM299" t="str">
            <v/>
          </cell>
          <cell r="CO299" t="str">
            <v/>
          </cell>
          <cell r="CP299" t="str">
            <v/>
          </cell>
          <cell r="CQ299" t="b">
            <v>0</v>
          </cell>
          <cell r="CR299" t="b">
            <v>0</v>
          </cell>
          <cell r="CS299" t="str">
            <v/>
          </cell>
          <cell r="CT299" t="str">
            <v/>
          </cell>
          <cell r="CU299" t="str">
            <v/>
          </cell>
          <cell r="CV299" t="str">
            <v/>
          </cell>
          <cell r="CW299" t="str">
            <v/>
          </cell>
          <cell r="CX299" t="b">
            <v>0</v>
          </cell>
          <cell r="CY299" t="b">
            <v>0</v>
          </cell>
          <cell r="CZ299" t="b">
            <v>0</v>
          </cell>
          <cell r="DA299" t="b">
            <v>0</v>
          </cell>
          <cell r="DB299" t="str">
            <v/>
          </cell>
          <cell r="DC299" t="str">
            <v/>
          </cell>
          <cell r="DD299" t="str">
            <v/>
          </cell>
          <cell r="DE299" t="b">
            <v>0</v>
          </cell>
          <cell r="DF299" t="b">
            <v>0</v>
          </cell>
        </row>
        <row r="300">
          <cell r="A300" t="str">
            <v>COR2658</v>
          </cell>
          <cell r="B300" t="str">
            <v>Delivery of Additional Analysis and Derivation of Seasonal Normal Weather (Mod 330)</v>
          </cell>
          <cell r="C300" t="str">
            <v>Z1 - Change completed</v>
          </cell>
          <cell r="D300">
            <v>42031</v>
          </cell>
          <cell r="E300" t="str">
            <v xml:space="preserve">CO RCVD 11/05/2012,EQ PNDG 16/05/2012,EQ PROD 19/06/2012,EQ SENT 19/06/2012,BE RCVD 20/06/2012,BE PROD 20/06/2012,BE PROD 20/06/2012,BE PROD 20/07/2012,BE SENT 06/08/2012,CA RCVD 16/08/2012,SN PROD 16/08/2012,SN SENT 31/08/2012,PD PROD 31/08/2012,SN SENT </v>
          </cell>
          <cell r="F300" t="str">
            <v>MOD330 has placed an obligation on Transporters to procure (a) a methodology for the adjustment of historical weather data in relation to wind speeds / temperatures at weather stations which have closed after the 01/11/11 and (b) the development of a meth</v>
          </cell>
          <cell r="G300" t="b">
            <v>0</v>
          </cell>
          <cell r="H300" t="str">
            <v/>
          </cell>
          <cell r="I300">
            <v>41040</v>
          </cell>
          <cell r="J300">
            <v>41079</v>
          </cell>
          <cell r="L300" t="b">
            <v>0</v>
          </cell>
          <cell r="M300" t="str">
            <v>ALL</v>
          </cell>
          <cell r="N300" t="str">
            <v/>
          </cell>
          <cell r="O300" t="str">
            <v>Colin Thomson</v>
          </cell>
          <cell r="P300" t="str">
            <v>Joel Martin</v>
          </cell>
          <cell r="Q300" t="str">
            <v>Discussed at Workload Meeting on 16/05/12 - not formally approved</v>
          </cell>
          <cell r="R300" t="str">
            <v>Fiona Cottam</v>
          </cell>
          <cell r="S300" t="str">
            <v>Helen Gohil</v>
          </cell>
          <cell r="T300" t="str">
            <v>CO</v>
          </cell>
          <cell r="U300" t="str">
            <v>COMPLETE</v>
          </cell>
          <cell r="V300" t="b">
            <v>1</v>
          </cell>
          <cell r="W300">
            <v>42031</v>
          </cell>
          <cell r="X300" t="str">
            <v>Jon Follows</v>
          </cell>
          <cell r="Y300">
            <v>41079</v>
          </cell>
          <cell r="Z300">
            <v>41093</v>
          </cell>
          <cell r="AB300">
            <v>41079</v>
          </cell>
          <cell r="AD300" t="str">
            <v/>
          </cell>
          <cell r="AF300" t="str">
            <v>SENT</v>
          </cell>
          <cell r="AG300">
            <v>41079</v>
          </cell>
          <cell r="AH300">
            <v>41080</v>
          </cell>
          <cell r="AI300">
            <v>41094</v>
          </cell>
          <cell r="AJ300">
            <v>41094</v>
          </cell>
          <cell r="AK300">
            <v>41127</v>
          </cell>
          <cell r="AL300">
            <v>41127</v>
          </cell>
          <cell r="AM300">
            <v>41127</v>
          </cell>
          <cell r="AN300" t="str">
            <v>Pre Sanction Meeting 31/7/12</v>
          </cell>
          <cell r="AO300">
            <v>41218</v>
          </cell>
          <cell r="AP300">
            <v>110497</v>
          </cell>
          <cell r="AR300" t="str">
            <v/>
          </cell>
          <cell r="AS300" t="str">
            <v>SENT</v>
          </cell>
          <cell r="AT300">
            <v>41127</v>
          </cell>
          <cell r="AU300">
            <v>41137</v>
          </cell>
          <cell r="AV300">
            <v>41152</v>
          </cell>
          <cell r="AW300">
            <v>41152</v>
          </cell>
          <cell r="AX300">
            <v>41166</v>
          </cell>
          <cell r="AZ300" t="str">
            <v/>
          </cell>
          <cell r="BA300">
            <v>41257</v>
          </cell>
          <cell r="BB300" t="str">
            <v/>
          </cell>
          <cell r="BC300" t="str">
            <v>SENT</v>
          </cell>
          <cell r="BD300">
            <v>41257</v>
          </cell>
          <cell r="BE300" t="b">
            <v>0</v>
          </cell>
          <cell r="BF300">
            <v>4</v>
          </cell>
          <cell r="BH300">
            <v>41509</v>
          </cell>
          <cell r="BI300">
            <v>41509</v>
          </cell>
          <cell r="BJ300">
            <v>41958</v>
          </cell>
          <cell r="BK300">
            <v>41996</v>
          </cell>
          <cell r="BM300" t="str">
            <v>CLSD</v>
          </cell>
          <cell r="BN300">
            <v>42031</v>
          </cell>
          <cell r="BO300" t="str">
            <v>20/07/15 CM - Update from JF is that this is now closed.
17/02/14 KB - Transferred from Lee Chambers to Helen Gohil. 
16/10/13 KB - Per update from Jon Follows - CCN will be delivered in conjunction with CCN for COR2658.1 (likely to be in Nov 2014). 
18/1</v>
          </cell>
          <cell r="BQ300" t="str">
            <v/>
          </cell>
          <cell r="BS300" t="str">
            <v/>
          </cell>
          <cell r="BU300" t="str">
            <v/>
          </cell>
          <cell r="BW300" t="str">
            <v/>
          </cell>
          <cell r="BX300" t="str">
            <v/>
          </cell>
          <cell r="BY300" t="str">
            <v/>
          </cell>
          <cell r="BZ300" t="str">
            <v/>
          </cell>
          <cell r="CA300" t="str">
            <v/>
          </cell>
          <cell r="CB300" t="str">
            <v/>
          </cell>
          <cell r="CC300" t="str">
            <v/>
          </cell>
          <cell r="CD300" t="str">
            <v/>
          </cell>
          <cell r="CE300" t="str">
            <v/>
          </cell>
          <cell r="CF300" t="str">
            <v/>
          </cell>
          <cell r="CG300" t="b">
            <v>0</v>
          </cell>
          <cell r="CH300" t="str">
            <v/>
          </cell>
          <cell r="CJ300" t="b">
            <v>0</v>
          </cell>
          <cell r="CK300" t="b">
            <v>0</v>
          </cell>
          <cell r="CL300" t="b">
            <v>0</v>
          </cell>
          <cell r="CM300" t="str">
            <v/>
          </cell>
          <cell r="CO300" t="str">
            <v/>
          </cell>
          <cell r="CP300" t="str">
            <v/>
          </cell>
          <cell r="CQ300" t="b">
            <v>0</v>
          </cell>
          <cell r="CR300" t="b">
            <v>0</v>
          </cell>
          <cell r="CS300" t="str">
            <v/>
          </cell>
          <cell r="CT300" t="str">
            <v/>
          </cell>
          <cell r="CU300" t="str">
            <v/>
          </cell>
          <cell r="CV300" t="str">
            <v/>
          </cell>
          <cell r="CW300" t="str">
            <v/>
          </cell>
          <cell r="CX300" t="b">
            <v>0</v>
          </cell>
          <cell r="CY300" t="b">
            <v>0</v>
          </cell>
          <cell r="CZ300" t="b">
            <v>0</v>
          </cell>
          <cell r="DA300" t="b">
            <v>0</v>
          </cell>
          <cell r="DB300" t="str">
            <v/>
          </cell>
          <cell r="DC300" t="str">
            <v/>
          </cell>
          <cell r="DD300" t="str">
            <v/>
          </cell>
          <cell r="DE300" t="b">
            <v>0</v>
          </cell>
          <cell r="DF300" t="b">
            <v>0</v>
          </cell>
        </row>
        <row r="301">
          <cell r="A301" t="str">
            <v>COR3475</v>
          </cell>
          <cell r="B301" t="str">
            <v>Ad-hoc Interruption Auction – Autumn 2014</v>
          </cell>
          <cell r="C301" t="str">
            <v>Z1 - Change completed</v>
          </cell>
          <cell r="D301">
            <v>42066</v>
          </cell>
          <cell r="E301" t="str">
            <v>CO-RCVD 19/08/2014
PD-CLSD 03/03/2015</v>
          </cell>
          <cell r="F301" t="str">
            <v>NGN did not secure sufficient interruptible capacity at the annual auction and wish to undertake an ad-hoc auction in advance of waiting for the next annual cycle</v>
          </cell>
          <cell r="G301" t="b">
            <v>0</v>
          </cell>
          <cell r="H301" t="str">
            <v/>
          </cell>
          <cell r="I301">
            <v>41869</v>
          </cell>
          <cell r="L301" t="b">
            <v>0</v>
          </cell>
          <cell r="M301" t="str">
            <v>NNW</v>
          </cell>
          <cell r="N301" t="str">
            <v/>
          </cell>
          <cell r="O301" t="str">
            <v>Joanna Ferguson</v>
          </cell>
          <cell r="P301" t="str">
            <v>Joanna Ferguson</v>
          </cell>
          <cell r="Q301" t="str">
            <v>ICAF 27/08/14</v>
          </cell>
          <cell r="R301" t="str">
            <v>Fiona Cottam</v>
          </cell>
          <cell r="S301" t="str">
            <v>Lorraine Cave</v>
          </cell>
          <cell r="T301" t="str">
            <v>CO</v>
          </cell>
          <cell r="U301" t="str">
            <v>COMPLETE</v>
          </cell>
          <cell r="V301" t="b">
            <v>1</v>
          </cell>
          <cell r="W301">
            <v>42066</v>
          </cell>
          <cell r="X301" t="str">
            <v>Mark Smith</v>
          </cell>
          <cell r="AD301" t="str">
            <v/>
          </cell>
          <cell r="AF301" t="str">
            <v/>
          </cell>
          <cell r="AN301" t="str">
            <v/>
          </cell>
          <cell r="AR301" t="str">
            <v/>
          </cell>
          <cell r="AS301" t="str">
            <v/>
          </cell>
          <cell r="AZ301" t="str">
            <v/>
          </cell>
          <cell r="BB301" t="str">
            <v/>
          </cell>
          <cell r="BC301" t="str">
            <v/>
          </cell>
          <cell r="BE301" t="b">
            <v>0</v>
          </cell>
          <cell r="BF301">
            <v>5</v>
          </cell>
          <cell r="BM301" t="str">
            <v/>
          </cell>
          <cell r="BO301" t="str">
            <v xml:space="preserve">03/03/15 KB - COR3475 closed down following approval from Joanna Ferguson (all required auction activities have been completed).   
03/09/14 KB - Approval received from Jo Ferguson for non delivery of project governance.
02/09/14 KB - This is likely to </v>
          </cell>
          <cell r="BQ301" t="str">
            <v/>
          </cell>
          <cell r="BS301" t="str">
            <v/>
          </cell>
          <cell r="BU301" t="str">
            <v/>
          </cell>
          <cell r="BW301" t="str">
            <v/>
          </cell>
          <cell r="BX301" t="str">
            <v/>
          </cell>
          <cell r="BY301" t="str">
            <v/>
          </cell>
          <cell r="BZ301" t="str">
            <v/>
          </cell>
          <cell r="CA301" t="str">
            <v/>
          </cell>
          <cell r="CB301" t="str">
            <v/>
          </cell>
          <cell r="CC301" t="str">
            <v/>
          </cell>
          <cell r="CD301" t="str">
            <v/>
          </cell>
          <cell r="CE301" t="str">
            <v/>
          </cell>
          <cell r="CF301" t="str">
            <v/>
          </cell>
          <cell r="CG301" t="b">
            <v>0</v>
          </cell>
          <cell r="CH301" t="str">
            <v/>
          </cell>
          <cell r="CJ301" t="b">
            <v>0</v>
          </cell>
          <cell r="CK301" t="b">
            <v>0</v>
          </cell>
          <cell r="CL301" t="b">
            <v>0</v>
          </cell>
          <cell r="CM301" t="str">
            <v/>
          </cell>
          <cell r="CO301" t="str">
            <v/>
          </cell>
          <cell r="CP301" t="str">
            <v/>
          </cell>
          <cell r="CQ301" t="b">
            <v>0</v>
          </cell>
          <cell r="CR301" t="b">
            <v>0</v>
          </cell>
          <cell r="CS301" t="str">
            <v/>
          </cell>
          <cell r="CT301" t="str">
            <v/>
          </cell>
          <cell r="CU301" t="str">
            <v/>
          </cell>
          <cell r="CV301" t="str">
            <v/>
          </cell>
          <cell r="CW301" t="str">
            <v/>
          </cell>
          <cell r="CX301" t="b">
            <v>0</v>
          </cell>
          <cell r="CY301" t="b">
            <v>0</v>
          </cell>
          <cell r="CZ301" t="b">
            <v>0</v>
          </cell>
          <cell r="DA301" t="b">
            <v>0</v>
          </cell>
          <cell r="DB301" t="str">
            <v/>
          </cell>
          <cell r="DC301" t="str">
            <v/>
          </cell>
          <cell r="DD301" t="str">
            <v/>
          </cell>
          <cell r="DE301" t="b">
            <v>0</v>
          </cell>
          <cell r="DF301" t="b">
            <v>0</v>
          </cell>
        </row>
        <row r="302">
          <cell r="A302" t="str">
            <v>4514</v>
          </cell>
          <cell r="B302" t="str">
            <v>MIV File Changes for MUR Invoice - CMS</v>
          </cell>
          <cell r="C302" t="str">
            <v>F1 - CCR/Closedown document in progress</v>
          </cell>
          <cell r="D302">
            <v>43290</v>
          </cell>
          <cell r="E302" t="str">
            <v>CO-RCVD 25/10/2017
Moved from CO-RCVD to 2.1 Start Up Approach in Progress 08/11/2017
7. BER/Business Case in progress
10. BER/Business Case Awaiting ChMC Approval
11. Change in Delivery</v>
          </cell>
          <cell r="F302" t="str">
            <v>An issue has been identified whereby MRPNS are being included within the CMS MIV file which are not eligible for charging and therefore the Must Read Invoice being calculated and produced in SAP PO is incorrect with additional MPRNS being potentially invo</v>
          </cell>
          <cell r="G302" t="b">
            <v>0</v>
          </cell>
          <cell r="H302" t="str">
            <v/>
          </cell>
          <cell r="I302">
            <v>43033</v>
          </cell>
          <cell r="K302">
            <v>43280</v>
          </cell>
          <cell r="L302" t="b">
            <v>0</v>
          </cell>
          <cell r="M302" t="str">
            <v/>
          </cell>
          <cell r="N302" t="str">
            <v/>
          </cell>
          <cell r="O302" t="str">
            <v/>
          </cell>
          <cell r="P302" t="str">
            <v>Richard Cresswell</v>
          </cell>
          <cell r="Q302" t="str">
            <v>ICAF 25/10/2017</v>
          </cell>
          <cell r="R302" t="str">
            <v/>
          </cell>
          <cell r="S302" t="str">
            <v>Christina Francis</v>
          </cell>
          <cell r="T302" t="str">
            <v>CR (Internal)</v>
          </cell>
          <cell r="U302" t="str">
            <v>LIVE</v>
          </cell>
          <cell r="V302" t="b">
            <v>0</v>
          </cell>
          <cell r="X302" t="str">
            <v/>
          </cell>
          <cell r="AD302" t="str">
            <v/>
          </cell>
          <cell r="AF302" t="str">
            <v/>
          </cell>
          <cell r="AN302" t="str">
            <v/>
          </cell>
          <cell r="AR302" t="str">
            <v/>
          </cell>
          <cell r="AS302" t="str">
            <v/>
          </cell>
          <cell r="AZ302" t="str">
            <v/>
          </cell>
          <cell r="BB302" t="str">
            <v/>
          </cell>
          <cell r="BC302" t="str">
            <v/>
          </cell>
          <cell r="BE302" t="b">
            <v>0</v>
          </cell>
          <cell r="BH302">
            <v>43280</v>
          </cell>
          <cell r="BI302">
            <v>43282</v>
          </cell>
          <cell r="BM302" t="str">
            <v/>
          </cell>
          <cell r="BO302" t="str">
            <v>11/01/2018 Julie B - BER approved at Jan 2018 ChMC. ChMC have requested that a more detailed design to be carried out for this change as part of R2.
28/11/2017 DC Confirmation from Emma Smith to say this change has been included to the scope of R2 as per</v>
          </cell>
          <cell r="BQ302" t="str">
            <v/>
          </cell>
          <cell r="BS302" t="str">
            <v/>
          </cell>
          <cell r="BU302" t="str">
            <v/>
          </cell>
          <cell r="BW302" t="str">
            <v/>
          </cell>
          <cell r="BX302" t="str">
            <v/>
          </cell>
          <cell r="BY302" t="str">
            <v>2</v>
          </cell>
          <cell r="BZ302" t="str">
            <v>UKLP IADBI367</v>
          </cell>
          <cell r="CA302" t="str">
            <v>R &amp; N</v>
          </cell>
          <cell r="CB302" t="str">
            <v/>
          </cell>
          <cell r="CC302" t="str">
            <v>Third Party SI / Service Provider</v>
          </cell>
          <cell r="CD302" t="str">
            <v>CMS</v>
          </cell>
          <cell r="CE302" t="str">
            <v>Invoicing</v>
          </cell>
          <cell r="CF302" t="str">
            <v>31-100days</v>
          </cell>
          <cell r="CG302" t="b">
            <v>0</v>
          </cell>
          <cell r="CH302" t="str">
            <v/>
          </cell>
          <cell r="CJ302" t="b">
            <v>0</v>
          </cell>
          <cell r="CK302" t="b">
            <v>0</v>
          </cell>
          <cell r="CL302" t="b">
            <v>0</v>
          </cell>
          <cell r="CM302" t="str">
            <v/>
          </cell>
          <cell r="CO302" t="str">
            <v/>
          </cell>
          <cell r="CP302" t="str">
            <v/>
          </cell>
          <cell r="CQ302" t="b">
            <v>0</v>
          </cell>
          <cell r="CR302" t="b">
            <v>0</v>
          </cell>
          <cell r="CS302" t="str">
            <v/>
          </cell>
          <cell r="CT302" t="str">
            <v/>
          </cell>
          <cell r="CU302" t="str">
            <v/>
          </cell>
          <cell r="CV302" t="str">
            <v>Xoserve Internal CR (business improvement initiative)</v>
          </cell>
          <cell r="CW302" t="str">
            <v>All UK Gas Market Participants</v>
          </cell>
          <cell r="CX302" t="b">
            <v>1</v>
          </cell>
          <cell r="CY302" t="b">
            <v>1</v>
          </cell>
          <cell r="CZ302" t="b">
            <v>1</v>
          </cell>
          <cell r="DA302" t="b">
            <v>0</v>
          </cell>
          <cell r="DB302" t="str">
            <v>Service Area 23: Internal</v>
          </cell>
          <cell r="DC302" t="str">
            <v>All</v>
          </cell>
          <cell r="DD302" t="str">
            <v>High</v>
          </cell>
          <cell r="DE302" t="b">
            <v>0</v>
          </cell>
          <cell r="DF302" t="b">
            <v>0</v>
          </cell>
          <cell r="DG302">
            <v>43019</v>
          </cell>
          <cell r="DH302">
            <v>43019</v>
          </cell>
          <cell r="DJ302">
            <v>43110</v>
          </cell>
        </row>
        <row r="303">
          <cell r="A303" t="str">
            <v>4541</v>
          </cell>
          <cell r="B303" t="str">
            <v>Read Design Gaps - Missing Overide Flags In RGMA and Retro Files
Linked to Retro (4474)</v>
          </cell>
          <cell r="C303" t="str">
            <v>A9 - Internal change progressing through capture</v>
          </cell>
          <cell r="D303">
            <v>43249</v>
          </cell>
          <cell r="E303" t="str">
            <v>CO-RCVD - 25/10/17
moved to 98. Xoserve propose change not required.
2.1 Start up approach
B1 - Start Up In Progress (Awaiting PAT/RACI)
A2 - Capture in Progress</v>
          </cell>
          <cell r="F303" t="str">
            <v/>
          </cell>
          <cell r="G303" t="b">
            <v>0</v>
          </cell>
          <cell r="H303" t="str">
            <v/>
          </cell>
          <cell r="I303">
            <v>42045</v>
          </cell>
          <cell r="K303">
            <v>43405</v>
          </cell>
          <cell r="L303" t="b">
            <v>0</v>
          </cell>
          <cell r="M303" t="str">
            <v/>
          </cell>
          <cell r="N303" t="str">
            <v/>
          </cell>
          <cell r="O303" t="str">
            <v/>
          </cell>
          <cell r="P303" t="str">
            <v>Emma Smith</v>
          </cell>
          <cell r="Q303" t="str">
            <v/>
          </cell>
          <cell r="R303" t="str">
            <v/>
          </cell>
          <cell r="S303" t="str">
            <v>Lee Chambers</v>
          </cell>
          <cell r="T303" t="str">
            <v>CR (Internal)</v>
          </cell>
          <cell r="U303" t="str">
            <v>LIVE</v>
          </cell>
          <cell r="V303" t="b">
            <v>0</v>
          </cell>
          <cell r="X303" t="str">
            <v/>
          </cell>
          <cell r="AD303" t="str">
            <v/>
          </cell>
          <cell r="AF303" t="str">
            <v/>
          </cell>
          <cell r="AN303" t="str">
            <v/>
          </cell>
          <cell r="AR303" t="str">
            <v/>
          </cell>
          <cell r="AS303" t="str">
            <v/>
          </cell>
          <cell r="AZ303" t="str">
            <v/>
          </cell>
          <cell r="BB303" t="str">
            <v/>
          </cell>
          <cell r="BC303" t="str">
            <v/>
          </cell>
          <cell r="BE303" t="b">
            <v>0</v>
          </cell>
          <cell r="BH303">
            <v>43279</v>
          </cell>
          <cell r="BM303" t="str">
            <v/>
          </cell>
          <cell r="BO303" t="str">
            <v>03/05/2018 DC spoke to Julie Bretherton, Retro changes are proposed to go into Nov 19 release.
06/02/2018 DC We met today regarding the minor release, this change is linked to the Retro change 4474, which is going into release 4.
05/02/18 DC Email from Ma</v>
          </cell>
          <cell r="BQ303" t="str">
            <v/>
          </cell>
          <cell r="BS303" t="str">
            <v/>
          </cell>
          <cell r="BU303" t="str">
            <v/>
          </cell>
          <cell r="BW303" t="str">
            <v/>
          </cell>
          <cell r="BX303" t="str">
            <v/>
          </cell>
          <cell r="BY303" t="str">
            <v>Nov2019</v>
          </cell>
          <cell r="BZ303" t="str">
            <v>UKLP IADBI073</v>
          </cell>
          <cell r="CA303" t="str">
            <v>R &amp; N</v>
          </cell>
          <cell r="CB303" t="str">
            <v/>
          </cell>
          <cell r="CC303" t="str">
            <v>Third Party SI / Service Provider</v>
          </cell>
          <cell r="CD303" t="str">
            <v>ISU</v>
          </cell>
          <cell r="CE303" t="str">
            <v>RGMA</v>
          </cell>
          <cell r="CF303" t="str">
            <v>31-100days</v>
          </cell>
          <cell r="CG303" t="b">
            <v>0</v>
          </cell>
          <cell r="CH303" t="str">
            <v/>
          </cell>
          <cell r="CJ303" t="b">
            <v>0</v>
          </cell>
          <cell r="CK303" t="b">
            <v>0</v>
          </cell>
          <cell r="CL303" t="b">
            <v>0</v>
          </cell>
          <cell r="CM303" t="str">
            <v/>
          </cell>
          <cell r="CO303" t="str">
            <v/>
          </cell>
          <cell r="CP303" t="str">
            <v/>
          </cell>
          <cell r="CQ303" t="b">
            <v>0</v>
          </cell>
          <cell r="CR303" t="b">
            <v>0</v>
          </cell>
          <cell r="CS303" t="str">
            <v>customer</v>
          </cell>
          <cell r="CT303" t="str">
            <v/>
          </cell>
          <cell r="CU303" t="str">
            <v/>
          </cell>
          <cell r="CV303" t="str">
            <v>ChMC endorsed Change Proposal</v>
          </cell>
          <cell r="CW303" t="str">
            <v>One Market Group</v>
          </cell>
          <cell r="CX303" t="b">
            <v>1</v>
          </cell>
          <cell r="CY303" t="b">
            <v>0</v>
          </cell>
          <cell r="CZ303" t="b">
            <v>0</v>
          </cell>
          <cell r="DA303" t="b">
            <v>0</v>
          </cell>
          <cell r="DB303" t="str">
            <v>Service Area 1: Manage Supply Point Registration</v>
          </cell>
          <cell r="DC303" t="str">
            <v>Two to Five</v>
          </cell>
          <cell r="DD303" t="str">
            <v>Low</v>
          </cell>
          <cell r="DE303" t="b">
            <v>0</v>
          </cell>
          <cell r="DF303" t="b">
            <v>0</v>
          </cell>
        </row>
        <row r="304">
          <cell r="A304" t="str">
            <v>COR3782</v>
          </cell>
          <cell r="B304" t="str">
            <v>COR3782 - Address Validation and data cleansing</v>
          </cell>
          <cell r="C304" t="str">
            <v>Z1 - Change completed</v>
          </cell>
          <cell r="D304">
            <v>42902</v>
          </cell>
          <cell r="E304" t="str">
            <v>CO-RCVD - 26/08/15
PD-IMPD - 17/03/17
PS-CLSD - 16/06/17</v>
          </cell>
          <cell r="F304" t="str">
            <v>Xoserve receives a monthly address update in the form of a PAF file. Due to the analysis facilitated by COR3585 it has been identified that the link logic being applied to street attributes within Xoserves source systems (UK Link) is causing corruptions t</v>
          </cell>
          <cell r="G304" t="b">
            <v>0</v>
          </cell>
          <cell r="H304" t="str">
            <v>COR3585</v>
          </cell>
          <cell r="I304">
            <v>42233</v>
          </cell>
          <cell r="L304" t="b">
            <v>0</v>
          </cell>
          <cell r="M304" t="str">
            <v/>
          </cell>
          <cell r="N304" t="str">
            <v>na</v>
          </cell>
          <cell r="O304" t="str">
            <v>na</v>
          </cell>
          <cell r="P304" t="str">
            <v/>
          </cell>
          <cell r="Q304" t="str">
            <v>ICAF - 19/08/15
Pre-Sanction - 25/08/15
Pre -Sanction 17/01/17 PIA</v>
          </cell>
          <cell r="R304" t="str">
            <v>Dave Newman</v>
          </cell>
          <cell r="S304" t="str">
            <v>Lorraine Cave</v>
          </cell>
          <cell r="T304" t="str">
            <v>CR (internal)</v>
          </cell>
          <cell r="U304" t="str">
            <v>COMPLETE</v>
          </cell>
          <cell r="V304" t="b">
            <v>0</v>
          </cell>
          <cell r="X304" t="str">
            <v>Dave Newman</v>
          </cell>
          <cell r="AD304" t="str">
            <v/>
          </cell>
          <cell r="AF304" t="str">
            <v/>
          </cell>
          <cell r="AN304" t="str">
            <v/>
          </cell>
          <cell r="AR304" t="str">
            <v/>
          </cell>
          <cell r="AS304" t="str">
            <v/>
          </cell>
          <cell r="AZ304" t="str">
            <v/>
          </cell>
          <cell r="BB304" t="str">
            <v/>
          </cell>
          <cell r="BC304" t="str">
            <v/>
          </cell>
          <cell r="BE304" t="b">
            <v>1</v>
          </cell>
          <cell r="BF304">
            <v>6</v>
          </cell>
          <cell r="BG304">
            <v>42687</v>
          </cell>
          <cell r="BH304">
            <v>42566</v>
          </cell>
          <cell r="BI304">
            <v>42566</v>
          </cell>
          <cell r="BM304" t="str">
            <v/>
          </cell>
          <cell r="BO304" t="str">
            <v xml:space="preserve">21/03/17 DC Closedown doc received, this project is waiting for docs on the tracker before it can be closed, status changed to PD POPD
17/03/107 DC Discussion with ME this is in closedown.
17/01/17 DC PIA approved at Pre-Sanction today. Going to XEC 24th </v>
          </cell>
          <cell r="BQ304" t="str">
            <v/>
          </cell>
          <cell r="BS304" t="str">
            <v/>
          </cell>
          <cell r="BU304" t="str">
            <v/>
          </cell>
          <cell r="BW304" t="str">
            <v/>
          </cell>
          <cell r="BX304" t="str">
            <v>Medium</v>
          </cell>
          <cell r="BY304" t="str">
            <v/>
          </cell>
          <cell r="BZ304" t="str">
            <v/>
          </cell>
          <cell r="CA304" t="str">
            <v/>
          </cell>
          <cell r="CB304" t="str">
            <v/>
          </cell>
          <cell r="CC304" t="str">
            <v/>
          </cell>
          <cell r="CD304" t="str">
            <v/>
          </cell>
          <cell r="CE304" t="str">
            <v/>
          </cell>
          <cell r="CF304" t="str">
            <v/>
          </cell>
          <cell r="CG304" t="b">
            <v>0</v>
          </cell>
          <cell r="CH304" t="str">
            <v/>
          </cell>
          <cell r="CJ304" t="b">
            <v>0</v>
          </cell>
          <cell r="CK304" t="b">
            <v>0</v>
          </cell>
          <cell r="CL304" t="b">
            <v>0</v>
          </cell>
          <cell r="CM304" t="str">
            <v/>
          </cell>
          <cell r="CO304" t="str">
            <v/>
          </cell>
          <cell r="CP304" t="str">
            <v/>
          </cell>
          <cell r="CQ304" t="b">
            <v>0</v>
          </cell>
          <cell r="CR304" t="b">
            <v>0</v>
          </cell>
          <cell r="CS304" t="str">
            <v/>
          </cell>
          <cell r="CT304" t="str">
            <v/>
          </cell>
          <cell r="CU304" t="str">
            <v/>
          </cell>
          <cell r="CV304" t="str">
            <v/>
          </cell>
          <cell r="CW304" t="str">
            <v/>
          </cell>
          <cell r="CX304" t="b">
            <v>0</v>
          </cell>
          <cell r="CY304" t="b">
            <v>0</v>
          </cell>
          <cell r="CZ304" t="b">
            <v>0</v>
          </cell>
          <cell r="DA304" t="b">
            <v>0</v>
          </cell>
          <cell r="DB304" t="str">
            <v/>
          </cell>
          <cell r="DC304" t="str">
            <v/>
          </cell>
          <cell r="DD304" t="str">
            <v/>
          </cell>
          <cell r="DE304" t="b">
            <v>0</v>
          </cell>
          <cell r="DF304" t="b">
            <v>0</v>
          </cell>
        </row>
        <row r="305">
          <cell r="A305" t="str">
            <v>COR3792</v>
          </cell>
          <cell r="B305" t="str">
            <v>COR3792 - Monthly Smart Meter Installations Report</v>
          </cell>
          <cell r="C305" t="str">
            <v>Z1 - Change completed</v>
          </cell>
          <cell r="D305">
            <v>42807</v>
          </cell>
          <cell r="E305" t="str">
            <v>CO-RCVD 26/08/15
EQ-PROD 14/10/15
EQ-SENT 14/10/15
BE-RCVD 16/11/15
BE-PNG 16/11/15
BE-PROD 30/11/15
BE-SENT 14/12/15
CA-RCVD 16/12/15
SN-PNDG 16/12/15
PD-PROD 30/12/15
PD-SENT 20/01/17
PD POPD 02/03/17
CO CLSD 13/03/17</v>
          </cell>
          <cell r="F305" t="str">
            <v>Change overview:  
Smart Meter rollout has increased the number of emergency callouts from National Grid, as the rollout of Smart Meters increases it is likely that these callouts will increase.  It is important for National Grid to be able to monitor the</v>
          </cell>
          <cell r="G305" t="b">
            <v>0</v>
          </cell>
          <cell r="H305" t="str">
            <v/>
          </cell>
          <cell r="I305">
            <v>42237</v>
          </cell>
          <cell r="J305">
            <v>42254</v>
          </cell>
          <cell r="L305" t="b">
            <v>0</v>
          </cell>
          <cell r="M305" t="str">
            <v>NNW</v>
          </cell>
          <cell r="N305" t="str">
            <v>NGD</v>
          </cell>
          <cell r="O305" t="str">
            <v>Ruth Cresswell</v>
          </cell>
          <cell r="P305" t="str">
            <v>Ruth Cresswell</v>
          </cell>
          <cell r="Q305" t="str">
            <v>ICAF - 26/08/15</v>
          </cell>
          <cell r="R305" t="str">
            <v>Matt Smith</v>
          </cell>
          <cell r="S305" t="str">
            <v>Darran Dredge</v>
          </cell>
          <cell r="T305" t="str">
            <v>CO</v>
          </cell>
          <cell r="U305" t="str">
            <v>COMPLETE</v>
          </cell>
          <cell r="V305" t="b">
            <v>1</v>
          </cell>
          <cell r="W305">
            <v>42807</v>
          </cell>
          <cell r="X305" t="str">
            <v>Matt Smith/ Claire Morby</v>
          </cell>
          <cell r="Y305">
            <v>42278</v>
          </cell>
          <cell r="Z305">
            <v>42292</v>
          </cell>
          <cell r="AB305">
            <v>42291</v>
          </cell>
          <cell r="AD305" t="str">
            <v/>
          </cell>
          <cell r="AE305">
            <v>42383</v>
          </cell>
          <cell r="AF305" t="str">
            <v>SENT</v>
          </cell>
          <cell r="AG305">
            <v>42291</v>
          </cell>
          <cell r="AH305">
            <v>42324</v>
          </cell>
          <cell r="AI305">
            <v>42338</v>
          </cell>
          <cell r="AJ305">
            <v>42338</v>
          </cell>
          <cell r="AK305">
            <v>42352</v>
          </cell>
          <cell r="AL305">
            <v>42352</v>
          </cell>
          <cell r="AM305">
            <v>42352</v>
          </cell>
          <cell r="AN305" t="str">
            <v>Jane Rocky 14/12/15</v>
          </cell>
          <cell r="AO305">
            <v>42358</v>
          </cell>
          <cell r="AR305" t="str">
            <v/>
          </cell>
          <cell r="AS305" t="str">
            <v>RCVD</v>
          </cell>
          <cell r="AT305">
            <v>42354</v>
          </cell>
          <cell r="AU305">
            <v>42354</v>
          </cell>
          <cell r="AZ305" t="str">
            <v/>
          </cell>
          <cell r="BB305" t="str">
            <v/>
          </cell>
          <cell r="BC305" t="str">
            <v/>
          </cell>
          <cell r="BE305" t="b">
            <v>0</v>
          </cell>
          <cell r="BF305">
            <v>5</v>
          </cell>
          <cell r="BI305">
            <v>42340</v>
          </cell>
          <cell r="BJ305">
            <v>42758</v>
          </cell>
          <cell r="BK305">
            <v>42755</v>
          </cell>
          <cell r="BL305">
            <v>42821</v>
          </cell>
          <cell r="BM305" t="str">
            <v>CLSD</v>
          </cell>
          <cell r="BN305">
            <v>42807</v>
          </cell>
          <cell r="BO305" t="str">
            <v>13/03/17 DC closed no ECF need as zero cost.
09/03/17 CCN returned from Networks.
20/01/17 New CCN drafted and sent to Networks to approve for closedown.
26.09.16: Cm Date requested by Darran Dredge to move forward the CCN to orginator date
21.03.16: LC t</v>
          </cell>
          <cell r="BQ305" t="str">
            <v/>
          </cell>
          <cell r="BS305" t="str">
            <v/>
          </cell>
          <cell r="BU305" t="str">
            <v/>
          </cell>
          <cell r="BW305" t="str">
            <v/>
          </cell>
          <cell r="BX305" t="str">
            <v/>
          </cell>
          <cell r="BY305" t="str">
            <v/>
          </cell>
          <cell r="BZ305" t="str">
            <v/>
          </cell>
          <cell r="CA305" t="str">
            <v/>
          </cell>
          <cell r="CB305" t="str">
            <v/>
          </cell>
          <cell r="CC305" t="str">
            <v/>
          </cell>
          <cell r="CD305" t="str">
            <v/>
          </cell>
          <cell r="CE305" t="str">
            <v/>
          </cell>
          <cell r="CF305" t="str">
            <v/>
          </cell>
          <cell r="CG305" t="b">
            <v>0</v>
          </cell>
          <cell r="CH305" t="str">
            <v/>
          </cell>
          <cell r="CJ305" t="b">
            <v>0</v>
          </cell>
          <cell r="CK305" t="b">
            <v>0</v>
          </cell>
          <cell r="CL305" t="b">
            <v>0</v>
          </cell>
          <cell r="CM305" t="str">
            <v/>
          </cell>
          <cell r="CO305" t="str">
            <v/>
          </cell>
          <cell r="CP305" t="str">
            <v/>
          </cell>
          <cell r="CQ305" t="b">
            <v>0</v>
          </cell>
          <cell r="CR305" t="b">
            <v>0</v>
          </cell>
          <cell r="CS305" t="str">
            <v/>
          </cell>
          <cell r="CT305" t="str">
            <v/>
          </cell>
          <cell r="CU305" t="str">
            <v/>
          </cell>
          <cell r="CV305" t="str">
            <v/>
          </cell>
          <cell r="CW305" t="str">
            <v/>
          </cell>
          <cell r="CX305" t="b">
            <v>0</v>
          </cell>
          <cell r="CY305" t="b">
            <v>0</v>
          </cell>
          <cell r="CZ305" t="b">
            <v>0</v>
          </cell>
          <cell r="DA305" t="b">
            <v>0</v>
          </cell>
          <cell r="DB305" t="str">
            <v/>
          </cell>
          <cell r="DC305" t="str">
            <v/>
          </cell>
          <cell r="DD305" t="str">
            <v/>
          </cell>
          <cell r="DE305" t="b">
            <v>0</v>
          </cell>
          <cell r="DF305" t="b">
            <v>0</v>
          </cell>
        </row>
        <row r="306">
          <cell r="A306" t="str">
            <v>4335</v>
          </cell>
          <cell r="B306" t="str">
            <v>UK Datacentre Clearance removal of Xoserve NTP dependancy from Legacy Datacentres</v>
          </cell>
          <cell r="C306" t="str">
            <v>Z1 - Change completed</v>
          </cell>
          <cell r="D306">
            <v>43117</v>
          </cell>
          <cell r="E306" t="str">
            <v xml:space="preserve">CO - RCVD 09/08/2017
PD-IMPD changed to  11. Change in Delivery 08/11/17 BE - RCVD 09/08/2017
BE-PROD 18/08/2017
BE-SENT 22/08/2017
CA-RCVD 13/09/2017
PD-PROD 12/10/2017
PD-IMPD 13/10/2017
PD-IMPD changed to  12. CCR/Internal Closedown Document Awaiting </v>
          </cell>
          <cell r="F306" t="str">
            <v>Xoserve to remove all NTP dependency from the National Grid Legacy Datacentres.
Removing dependency from the legacy datacentres as well as de-risk the functionality.  These are connected to 20 year old network switches.</v>
          </cell>
          <cell r="G306" t="b">
            <v>0</v>
          </cell>
          <cell r="H306" t="str">
            <v>XRN4344</v>
          </cell>
          <cell r="I306">
            <v>42936</v>
          </cell>
          <cell r="K306">
            <v>42978</v>
          </cell>
          <cell r="L306" t="b">
            <v>0</v>
          </cell>
          <cell r="M306" t="str">
            <v/>
          </cell>
          <cell r="N306" t="str">
            <v/>
          </cell>
          <cell r="O306" t="str">
            <v>Beverley Viney</v>
          </cell>
          <cell r="P306" t="str">
            <v>Beverley Viney</v>
          </cell>
          <cell r="Q306" t="str">
            <v>CP - ICAF 26/07/2017
Start-Up Approach via email 29/08/17
BER Approved 22/08/2017</v>
          </cell>
          <cell r="R306" t="str">
            <v>Jane Rocky</v>
          </cell>
          <cell r="S306" t="str">
            <v>Nicola Patmore</v>
          </cell>
          <cell r="T306" t="str">
            <v>CP</v>
          </cell>
          <cell r="U306" t="str">
            <v>COMPLETE</v>
          </cell>
          <cell r="V306" t="b">
            <v>0</v>
          </cell>
          <cell r="X306" t="str">
            <v>Nicola Walton</v>
          </cell>
          <cell r="AD306" t="str">
            <v/>
          </cell>
          <cell r="AF306" t="str">
            <v/>
          </cell>
          <cell r="AH306">
            <v>42965</v>
          </cell>
          <cell r="AK306">
            <v>42969</v>
          </cell>
          <cell r="AL306">
            <v>43000</v>
          </cell>
          <cell r="AM306">
            <v>43000</v>
          </cell>
          <cell r="AN306" t="str">
            <v>Pre-Sanction</v>
          </cell>
          <cell r="AR306" t="str">
            <v/>
          </cell>
          <cell r="AS306" t="str">
            <v>PROD</v>
          </cell>
          <cell r="AT306">
            <v>43000</v>
          </cell>
          <cell r="AU306">
            <v>42991</v>
          </cell>
          <cell r="AZ306" t="str">
            <v/>
          </cell>
          <cell r="BB306" t="str">
            <v/>
          </cell>
          <cell r="BC306" t="str">
            <v/>
          </cell>
          <cell r="BE306" t="b">
            <v>0</v>
          </cell>
          <cell r="BH306">
            <v>43030</v>
          </cell>
          <cell r="BI306">
            <v>43030</v>
          </cell>
          <cell r="BJ306">
            <v>43056</v>
          </cell>
          <cell r="BK306">
            <v>43082</v>
          </cell>
          <cell r="BM306" t="str">
            <v/>
          </cell>
          <cell r="BO306" t="str">
            <v>17/01/2018 DC Signed ECF received today and uploaded to Config Lib.
19/12/17 DC Database has been updated and the CP sent to the project team.
3/12/2017 DC The CCR was approved for Closure at the ChMC meeting today.
04/12/17 DC Nicky Patmore has sent over</v>
          </cell>
          <cell r="BQ306" t="str">
            <v/>
          </cell>
          <cell r="BS306" t="str">
            <v/>
          </cell>
          <cell r="BU306" t="str">
            <v/>
          </cell>
          <cell r="BW306" t="str">
            <v/>
          </cell>
          <cell r="BX306" t="str">
            <v>Low</v>
          </cell>
          <cell r="BY306" t="str">
            <v/>
          </cell>
          <cell r="BZ306" t="str">
            <v/>
          </cell>
          <cell r="CA306" t="str">
            <v>T &amp; SS</v>
          </cell>
          <cell r="CB306" t="str">
            <v/>
          </cell>
          <cell r="CC306" t="str">
            <v>Project Delivery</v>
          </cell>
          <cell r="CD306" t="str">
            <v>Other</v>
          </cell>
          <cell r="CE306" t="str">
            <v>Other</v>
          </cell>
          <cell r="CF306" t="str">
            <v>31-100days</v>
          </cell>
          <cell r="CG306" t="b">
            <v>0</v>
          </cell>
          <cell r="CH306" t="str">
            <v/>
          </cell>
          <cell r="CJ306" t="b">
            <v>0</v>
          </cell>
          <cell r="CK306" t="b">
            <v>0</v>
          </cell>
          <cell r="CL306" t="b">
            <v>0</v>
          </cell>
          <cell r="CM306" t="str">
            <v/>
          </cell>
          <cell r="CO306" t="str">
            <v/>
          </cell>
          <cell r="CP306" t="str">
            <v/>
          </cell>
          <cell r="CQ306" t="b">
            <v>0</v>
          </cell>
          <cell r="CR306" t="b">
            <v>0</v>
          </cell>
          <cell r="CS306" t="str">
            <v/>
          </cell>
          <cell r="CT306" t="str">
            <v/>
          </cell>
          <cell r="CU306" t="str">
            <v/>
          </cell>
          <cell r="CV306" t="str">
            <v/>
          </cell>
          <cell r="CW306" t="str">
            <v/>
          </cell>
          <cell r="CX306" t="b">
            <v>0</v>
          </cell>
          <cell r="CY306" t="b">
            <v>0</v>
          </cell>
          <cell r="CZ306" t="b">
            <v>0</v>
          </cell>
          <cell r="DA306" t="b">
            <v>0</v>
          </cell>
          <cell r="DB306" t="str">
            <v/>
          </cell>
          <cell r="DC306" t="str">
            <v/>
          </cell>
          <cell r="DD306" t="str">
            <v/>
          </cell>
          <cell r="DE306" t="b">
            <v>0</v>
          </cell>
          <cell r="DF306" t="b">
            <v>0</v>
          </cell>
          <cell r="DG306">
            <v>42956</v>
          </cell>
          <cell r="DI306">
            <v>43082</v>
          </cell>
          <cell r="DJ306">
            <v>42998</v>
          </cell>
        </row>
        <row r="307">
          <cell r="A307" t="str">
            <v>COR2528</v>
          </cell>
          <cell r="B307" t="str">
            <v xml:space="preserve">Smart Metering UNC Mod 0430 Foundation Stage </v>
          </cell>
          <cell r="C307" t="str">
            <v>Z1 - Change completed</v>
          </cell>
          <cell r="D307">
            <v>41691</v>
          </cell>
          <cell r="E307" t="str">
            <v>CO RCVD 05/09/2012,EQ PROD 17/10/2012,EQ SENT 23/11/2012,BE PROD 14/12/2012,CA RCVD 17/12/2012,SN PROD 17/12/2012,SN SENT 18/01/2013,PD PROD 18/01/2013, PD IMPD 14/08/2013, PD SENT 10/02/2014, PD CLSD 21/02/2014</v>
          </cell>
          <cell r="F307" t="str">
            <v>Development of Modification 0430 is required to progress the SMIP changes to facilitate the implementation of the DCC. The Modification is expected to report to the November Modification Panel and best cost, time to implement and summary of technical chan</v>
          </cell>
          <cell r="G307" t="b">
            <v>1</v>
          </cell>
          <cell r="H307" t="str">
            <v/>
          </cell>
          <cell r="I307">
            <v>41157</v>
          </cell>
          <cell r="J307">
            <v>41171</v>
          </cell>
          <cell r="L307" t="b">
            <v>0</v>
          </cell>
          <cell r="M307" t="str">
            <v>ALL</v>
          </cell>
          <cell r="N307" t="str">
            <v/>
          </cell>
          <cell r="O307" t="str">
            <v>Joanna Ferguson</v>
          </cell>
          <cell r="P307" t="str">
            <v>Joanna Ferguson</v>
          </cell>
          <cell r="Q307" t="str">
            <v>Workload Meeting 12/09/12</v>
          </cell>
          <cell r="R307" t="str">
            <v>Steve Nunnington</v>
          </cell>
          <cell r="S307" t="str">
            <v>Helen Gohil</v>
          </cell>
          <cell r="T307" t="str">
            <v>CO</v>
          </cell>
          <cell r="U307" t="str">
            <v>COMPLETE</v>
          </cell>
          <cell r="V307" t="b">
            <v>1</v>
          </cell>
          <cell r="X307" t="str">
            <v>Jon Follows</v>
          </cell>
          <cell r="Y307">
            <v>41171</v>
          </cell>
          <cell r="Z307">
            <v>41236</v>
          </cell>
          <cell r="AB307">
            <v>41236</v>
          </cell>
          <cell r="AD307" t="str">
            <v/>
          </cell>
          <cell r="AE307">
            <v>41328</v>
          </cell>
          <cell r="AF307" t="str">
            <v>SENT</v>
          </cell>
          <cell r="AG307">
            <v>41236</v>
          </cell>
          <cell r="AH307">
            <v>41257</v>
          </cell>
          <cell r="AI307">
            <v>41257</v>
          </cell>
          <cell r="AJ307">
            <v>41257</v>
          </cell>
          <cell r="AK307">
            <v>41257</v>
          </cell>
          <cell r="AL307">
            <v>41257</v>
          </cell>
          <cell r="AM307">
            <v>41257</v>
          </cell>
          <cell r="AN307" t="str">
            <v/>
          </cell>
          <cell r="AR307" t="str">
            <v/>
          </cell>
          <cell r="AS307" t="str">
            <v>PROD</v>
          </cell>
          <cell r="AT307">
            <v>41257</v>
          </cell>
          <cell r="AU307">
            <v>41260</v>
          </cell>
          <cell r="AV307">
            <v>41276</v>
          </cell>
          <cell r="AW307">
            <v>41276</v>
          </cell>
          <cell r="AX307">
            <v>41292</v>
          </cell>
          <cell r="AY307">
            <v>41292</v>
          </cell>
          <cell r="AZ307" t="str">
            <v/>
          </cell>
          <cell r="BA307">
            <v>41292</v>
          </cell>
          <cell r="BB307" t="str">
            <v/>
          </cell>
          <cell r="BC307" t="str">
            <v>SENT</v>
          </cell>
          <cell r="BD307">
            <v>41292</v>
          </cell>
          <cell r="BE307" t="b">
            <v>1</v>
          </cell>
          <cell r="BF307">
            <v>42</v>
          </cell>
          <cell r="BG307">
            <v>41238</v>
          </cell>
          <cell r="BH307">
            <v>41500</v>
          </cell>
          <cell r="BI307">
            <v>41504</v>
          </cell>
          <cell r="BJ307">
            <v>41638</v>
          </cell>
          <cell r="BK307">
            <v>41680</v>
          </cell>
          <cell r="BM307" t="str">
            <v>CLSD</v>
          </cell>
          <cell r="BN307">
            <v>41691</v>
          </cell>
          <cell r="BO307" t="str">
            <v>17/02/14 KB - Transferred from Lee Chambers to Helen Gohil. 
02/01/13 DP - SNIR Sent to originator
18/12/12 DP - Recorded BE dates as 14/12/12, Overall status changed to BE-PROD
21/11/12 KB - COR2528 has been re-named as the Foundation Stage as instructed</v>
          </cell>
          <cell r="BQ307" t="str">
            <v/>
          </cell>
          <cell r="BS307" t="str">
            <v/>
          </cell>
          <cell r="BU307" t="str">
            <v/>
          </cell>
          <cell r="BW307" t="str">
            <v/>
          </cell>
          <cell r="BX307" t="str">
            <v/>
          </cell>
          <cell r="BY307" t="str">
            <v/>
          </cell>
          <cell r="BZ307" t="str">
            <v/>
          </cell>
          <cell r="CA307" t="str">
            <v/>
          </cell>
          <cell r="CB307" t="str">
            <v/>
          </cell>
          <cell r="CC307" t="str">
            <v/>
          </cell>
          <cell r="CD307" t="str">
            <v/>
          </cell>
          <cell r="CE307" t="str">
            <v/>
          </cell>
          <cell r="CF307" t="str">
            <v/>
          </cell>
          <cell r="CG307" t="b">
            <v>0</v>
          </cell>
          <cell r="CH307" t="str">
            <v/>
          </cell>
          <cell r="CJ307" t="b">
            <v>0</v>
          </cell>
          <cell r="CK307" t="b">
            <v>0</v>
          </cell>
          <cell r="CL307" t="b">
            <v>0</v>
          </cell>
          <cell r="CM307" t="str">
            <v/>
          </cell>
          <cell r="CO307" t="str">
            <v/>
          </cell>
          <cell r="CP307" t="str">
            <v/>
          </cell>
          <cell r="CQ307" t="b">
            <v>0</v>
          </cell>
          <cell r="CR307" t="b">
            <v>0</v>
          </cell>
          <cell r="CS307" t="str">
            <v/>
          </cell>
          <cell r="CT307" t="str">
            <v/>
          </cell>
          <cell r="CU307" t="str">
            <v/>
          </cell>
          <cell r="CV307" t="str">
            <v/>
          </cell>
          <cell r="CW307" t="str">
            <v/>
          </cell>
          <cell r="CX307" t="b">
            <v>0</v>
          </cell>
          <cell r="CY307" t="b">
            <v>0</v>
          </cell>
          <cell r="CZ307" t="b">
            <v>0</v>
          </cell>
          <cell r="DA307" t="b">
            <v>0</v>
          </cell>
          <cell r="DB307" t="str">
            <v/>
          </cell>
          <cell r="DC307" t="str">
            <v/>
          </cell>
          <cell r="DD307" t="str">
            <v/>
          </cell>
          <cell r="DE307" t="b">
            <v>0</v>
          </cell>
          <cell r="DF307" t="b">
            <v>0</v>
          </cell>
        </row>
        <row r="308">
          <cell r="A308" t="str">
            <v>COR2532</v>
          </cell>
          <cell r="B308" t="str">
            <v>Remove Dn-Link Time Out</v>
          </cell>
          <cell r="C308" t="str">
            <v>Z2 - Change cancelled</v>
          </cell>
          <cell r="D308">
            <v>40963</v>
          </cell>
          <cell r="E308" t="str">
            <v>CO RCVD 26/01/2012,EQ PNDG 01/02/2012,EQ PROD 08/02/2012,EQ CLSD 24/02/2012</v>
          </cell>
          <cell r="F308" t="str">
            <v>Remove the DN Link time out functionality for all DN DN-Link accounts resulting in the ability to be logged into the system all day. There is currently a 30min time out functionality on the system.</v>
          </cell>
          <cell r="G308" t="b">
            <v>0</v>
          </cell>
          <cell r="H308" t="str">
            <v/>
          </cell>
          <cell r="I308">
            <v>40934</v>
          </cell>
          <cell r="J308">
            <v>40948</v>
          </cell>
          <cell r="L308" t="b">
            <v>0</v>
          </cell>
          <cell r="M308" t="str">
            <v>ADN</v>
          </cell>
          <cell r="N308" t="str">
            <v/>
          </cell>
          <cell r="O308" t="str">
            <v>Joel Martin</v>
          </cell>
          <cell r="P308" t="str">
            <v>Joel Martin</v>
          </cell>
          <cell r="Q308" t="str">
            <v>Workload Meeting 01/02/12</v>
          </cell>
          <cell r="R308" t="str">
            <v>Alison Jennings</v>
          </cell>
          <cell r="S308" t="str">
            <v>Dave Turpin</v>
          </cell>
          <cell r="T308" t="str">
            <v>CO</v>
          </cell>
          <cell r="U308" t="str">
            <v>CLOSED</v>
          </cell>
          <cell r="V308" t="b">
            <v>1</v>
          </cell>
          <cell r="X308" t="str">
            <v>Julie Smart</v>
          </cell>
          <cell r="Y308">
            <v>40947</v>
          </cell>
          <cell r="Z308">
            <v>40963</v>
          </cell>
          <cell r="AA308">
            <v>40963</v>
          </cell>
          <cell r="AB308">
            <v>40963</v>
          </cell>
          <cell r="AD308" t="str">
            <v/>
          </cell>
          <cell r="AF308" t="str">
            <v>CLSD</v>
          </cell>
          <cell r="AG308">
            <v>40963</v>
          </cell>
          <cell r="AN308" t="str">
            <v/>
          </cell>
          <cell r="AR308" t="str">
            <v/>
          </cell>
          <cell r="AS308" t="str">
            <v/>
          </cell>
          <cell r="AZ308" t="str">
            <v/>
          </cell>
          <cell r="BB308" t="str">
            <v/>
          </cell>
          <cell r="BC308" t="str">
            <v/>
          </cell>
          <cell r="BE308" t="b">
            <v>0</v>
          </cell>
          <cell r="BF308">
            <v>3</v>
          </cell>
          <cell r="BM308" t="str">
            <v/>
          </cell>
          <cell r="BO308" t="str">
            <v>24/02/12 AK - Email sent to Joel Martin from Dave Turpin stating "as discussed yesterday, we will move this COR into the ROM stream to ascertain high-level costs. This is because the change is outside the configurable parameter changes within the relevant</v>
          </cell>
          <cell r="BQ308" t="str">
            <v/>
          </cell>
          <cell r="BS308" t="str">
            <v/>
          </cell>
          <cell r="BU308" t="str">
            <v/>
          </cell>
          <cell r="BW308" t="str">
            <v/>
          </cell>
          <cell r="BX308" t="str">
            <v/>
          </cell>
          <cell r="BY308" t="str">
            <v/>
          </cell>
          <cell r="BZ308" t="str">
            <v/>
          </cell>
          <cell r="CA308" t="str">
            <v/>
          </cell>
          <cell r="CB308" t="str">
            <v/>
          </cell>
          <cell r="CC308" t="str">
            <v/>
          </cell>
          <cell r="CD308" t="str">
            <v/>
          </cell>
          <cell r="CE308" t="str">
            <v/>
          </cell>
          <cell r="CF308" t="str">
            <v/>
          </cell>
          <cell r="CG308" t="b">
            <v>0</v>
          </cell>
          <cell r="CH308" t="str">
            <v/>
          </cell>
          <cell r="CJ308" t="b">
            <v>0</v>
          </cell>
          <cell r="CK308" t="b">
            <v>0</v>
          </cell>
          <cell r="CL308" t="b">
            <v>0</v>
          </cell>
          <cell r="CM308" t="str">
            <v/>
          </cell>
          <cell r="CO308" t="str">
            <v/>
          </cell>
          <cell r="CP308" t="str">
            <v/>
          </cell>
          <cell r="CQ308" t="b">
            <v>0</v>
          </cell>
          <cell r="CR308" t="b">
            <v>0</v>
          </cell>
          <cell r="CS308" t="str">
            <v/>
          </cell>
          <cell r="CT308" t="str">
            <v/>
          </cell>
          <cell r="CU308" t="str">
            <v/>
          </cell>
          <cell r="CV308" t="str">
            <v/>
          </cell>
          <cell r="CW308" t="str">
            <v/>
          </cell>
          <cell r="CX308" t="b">
            <v>0</v>
          </cell>
          <cell r="CY308" t="b">
            <v>0</v>
          </cell>
          <cell r="CZ308" t="b">
            <v>0</v>
          </cell>
          <cell r="DA308" t="b">
            <v>0</v>
          </cell>
          <cell r="DB308" t="str">
            <v/>
          </cell>
          <cell r="DC308" t="str">
            <v/>
          </cell>
          <cell r="DD308" t="str">
            <v/>
          </cell>
          <cell r="DE308" t="b">
            <v>0</v>
          </cell>
          <cell r="DF308" t="b">
            <v>0</v>
          </cell>
        </row>
        <row r="309">
          <cell r="A309" t="str">
            <v>COR2542</v>
          </cell>
          <cell r="B309" t="str">
            <v>SCR Modification Proposal – Revision to the Gas Deficit Emergency Cashout Arrangements (CURRENTLY ON HOLD)</v>
          </cell>
          <cell r="C309" t="str">
            <v>Z2 - Change cancelled</v>
          </cell>
          <cell r="D309">
            <v>41669</v>
          </cell>
          <cell r="E309" t="str">
            <v>CO RCVD 20/08/2012,EQ PROD 22/08/2012,EQ SENT 06/11/2012,EQ SENT 07/11/2012,EQ CLSD 30/01/2014</v>
          </cell>
          <cell r="F309" t="str">
            <v>This Change Order has been raised following the publication on 31st July 2012 of Ofgem’s Proposed Final Decision for the Gas Significant Code Review (SCR), which includes changes to the Gas Deficit Emergency (GDE) Cashout arrangements and the introduction</v>
          </cell>
          <cell r="G309" t="b">
            <v>0</v>
          </cell>
          <cell r="H309" t="str">
            <v/>
          </cell>
          <cell r="I309">
            <v>41141</v>
          </cell>
          <cell r="J309">
            <v>41156</v>
          </cell>
          <cell r="L309" t="b">
            <v>0</v>
          </cell>
          <cell r="M309" t="str">
            <v>TNO</v>
          </cell>
          <cell r="N309" t="str">
            <v/>
          </cell>
          <cell r="O309" t="str">
            <v>Sean McGoldrick</v>
          </cell>
          <cell r="P309" t="str">
            <v>Sean McGoldrick</v>
          </cell>
          <cell r="Q309" t="str">
            <v>Workload Meeting 22/08/12</v>
          </cell>
          <cell r="R309" t="str">
            <v/>
          </cell>
          <cell r="S309" t="str">
            <v>Andy Earnshaw</v>
          </cell>
          <cell r="T309" t="str">
            <v>CO</v>
          </cell>
          <cell r="U309" t="str">
            <v>CLOSED</v>
          </cell>
          <cell r="V309" t="b">
            <v>1</v>
          </cell>
          <cell r="X309" t="str">
            <v>Matt Rider</v>
          </cell>
          <cell r="Y309">
            <v>41143</v>
          </cell>
          <cell r="Z309">
            <v>41222</v>
          </cell>
          <cell r="AB309">
            <v>41220</v>
          </cell>
          <cell r="AC309">
            <v>0</v>
          </cell>
          <cell r="AD309" t="str">
            <v>20 weeks</v>
          </cell>
          <cell r="AE309">
            <v>41312</v>
          </cell>
          <cell r="AF309" t="str">
            <v>CLSD</v>
          </cell>
          <cell r="AG309">
            <v>41669</v>
          </cell>
          <cell r="AN309" t="str">
            <v/>
          </cell>
          <cell r="AR309" t="str">
            <v/>
          </cell>
          <cell r="AS309" t="str">
            <v/>
          </cell>
          <cell r="AZ309" t="str">
            <v/>
          </cell>
          <cell r="BB309" t="str">
            <v/>
          </cell>
          <cell r="BC309" t="str">
            <v/>
          </cell>
          <cell r="BE309" t="b">
            <v>0</v>
          </cell>
          <cell r="BF309">
            <v>5</v>
          </cell>
          <cell r="BM309" t="str">
            <v/>
          </cell>
          <cell r="BO309" t="str">
            <v>30/01/14 KB - Email received from Sean authorising closure of COR2542 and submitting a new CO which will progress under a new reference (COR3312)
01/14 KB - Update provided by AE - EQR sent 06/11/12 but no BEO received; This C.O to 
be cancelled and a new</v>
          </cell>
          <cell r="BQ309" t="str">
            <v/>
          </cell>
          <cell r="BS309" t="str">
            <v/>
          </cell>
          <cell r="BU309" t="str">
            <v/>
          </cell>
          <cell r="BW309" t="str">
            <v/>
          </cell>
          <cell r="BX309" t="str">
            <v/>
          </cell>
          <cell r="BY309" t="str">
            <v/>
          </cell>
          <cell r="BZ309" t="str">
            <v/>
          </cell>
          <cell r="CA309" t="str">
            <v/>
          </cell>
          <cell r="CB309" t="str">
            <v/>
          </cell>
          <cell r="CC309" t="str">
            <v/>
          </cell>
          <cell r="CD309" t="str">
            <v/>
          </cell>
          <cell r="CE309" t="str">
            <v/>
          </cell>
          <cell r="CF309" t="str">
            <v/>
          </cell>
          <cell r="CG309" t="b">
            <v>0</v>
          </cell>
          <cell r="CH309" t="str">
            <v/>
          </cell>
          <cell r="CJ309" t="b">
            <v>0</v>
          </cell>
          <cell r="CK309" t="b">
            <v>0</v>
          </cell>
          <cell r="CL309" t="b">
            <v>0</v>
          </cell>
          <cell r="CM309" t="str">
            <v/>
          </cell>
          <cell r="CO309" t="str">
            <v/>
          </cell>
          <cell r="CP309" t="str">
            <v/>
          </cell>
          <cell r="CQ309" t="b">
            <v>0</v>
          </cell>
          <cell r="CR309" t="b">
            <v>0</v>
          </cell>
          <cell r="CS309" t="str">
            <v/>
          </cell>
          <cell r="CT309" t="str">
            <v/>
          </cell>
          <cell r="CU309" t="str">
            <v/>
          </cell>
          <cell r="CV309" t="str">
            <v/>
          </cell>
          <cell r="CW309" t="str">
            <v/>
          </cell>
          <cell r="CX309" t="b">
            <v>0</v>
          </cell>
          <cell r="CY309" t="b">
            <v>0</v>
          </cell>
          <cell r="CZ309" t="b">
            <v>0</v>
          </cell>
          <cell r="DA309" t="b">
            <v>0</v>
          </cell>
          <cell r="DB309" t="str">
            <v/>
          </cell>
          <cell r="DC309" t="str">
            <v/>
          </cell>
          <cell r="DD309" t="str">
            <v/>
          </cell>
          <cell r="DE309" t="b">
            <v>0</v>
          </cell>
          <cell r="DF309" t="b">
            <v>0</v>
          </cell>
        </row>
        <row r="310">
          <cell r="A310" t="str">
            <v>COR2548</v>
          </cell>
          <cell r="B310" t="str">
            <v>NGN appointment of a new Daily Metered Service Provider, NDM Data-logger arrangements &amp; Pedestrian Read arrangements</v>
          </cell>
          <cell r="C310" t="str">
            <v>Z2 - Change cancelled</v>
          </cell>
          <cell r="D310">
            <v>40994</v>
          </cell>
          <cell r="E310" t="str">
            <v>CO RCVD 09/02/2012,EQ PNDG 15/02/2012,EQ PROD 23/02/2012,BE PROD 09/03/2012,EQ PROD 23/02/2012,BE PROD 09/03/2012,BE CLSD 26/03/2012</v>
          </cell>
          <cell r="F310" t="str">
            <v>NGN's current DMSP &amp; read agent has served notice on the contract, effective from 01/04/12. NGN is currently exploring arrangements that will split the current services to separate providers. It is essential that new service providers are established with</v>
          </cell>
          <cell r="G310" t="b">
            <v>0</v>
          </cell>
          <cell r="H310" t="str">
            <v/>
          </cell>
          <cell r="I310">
            <v>40948</v>
          </cell>
          <cell r="J310">
            <v>40962</v>
          </cell>
          <cell r="L310" t="b">
            <v>0</v>
          </cell>
          <cell r="M310" t="str">
            <v>NNW</v>
          </cell>
          <cell r="N310" t="str">
            <v>NGN</v>
          </cell>
          <cell r="O310" t="str">
            <v>Joanna Ferguson</v>
          </cell>
          <cell r="P310" t="str">
            <v>Joanna Ferguson</v>
          </cell>
          <cell r="Q310" t="str">
            <v>Workload Meeting 15/02/12</v>
          </cell>
          <cell r="R310" t="str">
            <v>Tricia Moody</v>
          </cell>
          <cell r="S310" t="str">
            <v>Lorraine Cave</v>
          </cell>
          <cell r="T310" t="str">
            <v>CO</v>
          </cell>
          <cell r="U310" t="str">
            <v>CLOSED</v>
          </cell>
          <cell r="V310" t="b">
            <v>1</v>
          </cell>
          <cell r="X310" t="str">
            <v>Julie Smart</v>
          </cell>
          <cell r="Y310">
            <v>40962</v>
          </cell>
          <cell r="AD310" t="str">
            <v/>
          </cell>
          <cell r="AF310" t="str">
            <v>CLSD</v>
          </cell>
          <cell r="AG310">
            <v>41047</v>
          </cell>
          <cell r="AN310" t="str">
            <v/>
          </cell>
          <cell r="AR310" t="str">
            <v/>
          </cell>
          <cell r="AS310" t="str">
            <v>CLSD</v>
          </cell>
          <cell r="AT310">
            <v>40994</v>
          </cell>
          <cell r="AZ310" t="str">
            <v/>
          </cell>
          <cell r="BB310" t="str">
            <v/>
          </cell>
          <cell r="BC310" t="str">
            <v/>
          </cell>
          <cell r="BE310" t="b">
            <v>0</v>
          </cell>
          <cell r="BF310">
            <v>5</v>
          </cell>
          <cell r="BM310" t="str">
            <v/>
          </cell>
          <cell r="BO310" t="str">
            <v xml:space="preserve">10/09/12 KB - Transferred from DT to LC due to change in roles.                                                                                                          18/05/12 AK - The email rec'd from Alex Ross on 26/03/12 gave authority to close this </v>
          </cell>
          <cell r="BQ310" t="str">
            <v/>
          </cell>
          <cell r="BS310" t="str">
            <v/>
          </cell>
          <cell r="BU310" t="str">
            <v/>
          </cell>
          <cell r="BW310" t="str">
            <v/>
          </cell>
          <cell r="BX310" t="str">
            <v/>
          </cell>
          <cell r="BY310" t="str">
            <v/>
          </cell>
          <cell r="BZ310" t="str">
            <v/>
          </cell>
          <cell r="CA310" t="str">
            <v/>
          </cell>
          <cell r="CB310" t="str">
            <v/>
          </cell>
          <cell r="CC310" t="str">
            <v/>
          </cell>
          <cell r="CD310" t="str">
            <v/>
          </cell>
          <cell r="CE310" t="str">
            <v/>
          </cell>
          <cell r="CF310" t="str">
            <v/>
          </cell>
          <cell r="CG310" t="b">
            <v>0</v>
          </cell>
          <cell r="CH310" t="str">
            <v/>
          </cell>
          <cell r="CJ310" t="b">
            <v>0</v>
          </cell>
          <cell r="CK310" t="b">
            <v>0</v>
          </cell>
          <cell r="CL310" t="b">
            <v>0</v>
          </cell>
          <cell r="CM310" t="str">
            <v/>
          </cell>
          <cell r="CO310" t="str">
            <v/>
          </cell>
          <cell r="CP310" t="str">
            <v/>
          </cell>
          <cell r="CQ310" t="b">
            <v>0</v>
          </cell>
          <cell r="CR310" t="b">
            <v>0</v>
          </cell>
          <cell r="CS310" t="str">
            <v/>
          </cell>
          <cell r="CT310" t="str">
            <v/>
          </cell>
          <cell r="CU310" t="str">
            <v/>
          </cell>
          <cell r="CV310" t="str">
            <v/>
          </cell>
          <cell r="CW310" t="str">
            <v/>
          </cell>
          <cell r="CX310" t="b">
            <v>0</v>
          </cell>
          <cell r="CY310" t="b">
            <v>0</v>
          </cell>
          <cell r="CZ310" t="b">
            <v>0</v>
          </cell>
          <cell r="DA310" t="b">
            <v>0</v>
          </cell>
          <cell r="DB310" t="str">
            <v/>
          </cell>
          <cell r="DC310" t="str">
            <v/>
          </cell>
          <cell r="DD310" t="str">
            <v/>
          </cell>
          <cell r="DE310" t="b">
            <v>0</v>
          </cell>
          <cell r="DF310" t="b">
            <v>0</v>
          </cell>
        </row>
        <row r="311">
          <cell r="A311" t="str">
            <v>COR2156</v>
          </cell>
          <cell r="B311" t="str">
            <v>System &amp; Process Solution for Modification Proposal 0317</v>
          </cell>
          <cell r="C311" t="str">
            <v>Z1 - Change completed</v>
          </cell>
          <cell r="D311">
            <v>41463</v>
          </cell>
          <cell r="E311" t="str">
            <v xml:space="preserve">CO RCVD 26/11/2010,EQ PNDG 01/12/2010,EQ PROD 09/12/2010,EQ SENT 23/12/2010,BE RCVD 30/12/2010,BE PNDG 30/12/2010,BE PROD 30/12/2010,BE SENT 27/01/2011,CA RCVD 28/01/2011,SN PNDG 28/01/2011,SN PROD 28/01/2011,SN SENT 04/02/2011,PD PROD 04/02/2011,PD IMPD </v>
          </cell>
          <cell r="F311" t="str">
            <v>This Change Order should establish the necessary processes / systems to manage the invoicing (and any other necessary process) in line with Mod 0317.</v>
          </cell>
          <cell r="G311" t="b">
            <v>0</v>
          </cell>
          <cell r="H311" t="str">
            <v>MOD317</v>
          </cell>
          <cell r="I311">
            <v>40508</v>
          </cell>
          <cell r="J311">
            <v>40522</v>
          </cell>
          <cell r="L311" t="b">
            <v>0</v>
          </cell>
          <cell r="M311" t="str">
            <v>ALL</v>
          </cell>
          <cell r="N311" t="str">
            <v/>
          </cell>
          <cell r="O311" t="str">
            <v>Robert Cameron-Higgs</v>
          </cell>
          <cell r="P311" t="str">
            <v>Simon Trivella</v>
          </cell>
          <cell r="Q311" t="str">
            <v>Workload Meeting 01/12/10</v>
          </cell>
          <cell r="R311" t="str">
            <v>Linda Whitcroft</v>
          </cell>
          <cell r="S311" t="str">
            <v>Lorraine Cave</v>
          </cell>
          <cell r="T311" t="str">
            <v>CO</v>
          </cell>
          <cell r="U311" t="str">
            <v>COMPLETE</v>
          </cell>
          <cell r="V311" t="b">
            <v>1</v>
          </cell>
          <cell r="X311" t="str">
            <v>Rachel Nock</v>
          </cell>
          <cell r="Y311">
            <v>40521</v>
          </cell>
          <cell r="Z311">
            <v>40535</v>
          </cell>
          <cell r="AA311">
            <v>40535</v>
          </cell>
          <cell r="AB311">
            <v>40535</v>
          </cell>
          <cell r="AC311">
            <v>1000</v>
          </cell>
          <cell r="AD311" t="str">
            <v>8 - 10 weeks</v>
          </cell>
          <cell r="AE311">
            <v>40625</v>
          </cell>
          <cell r="AF311" t="str">
            <v>SENT</v>
          </cell>
          <cell r="AG311">
            <v>40535</v>
          </cell>
          <cell r="AH311">
            <v>40542</v>
          </cell>
          <cell r="AI311">
            <v>40557</v>
          </cell>
          <cell r="AJ311">
            <v>40557</v>
          </cell>
          <cell r="AK311">
            <v>40585</v>
          </cell>
          <cell r="AL311">
            <v>40585</v>
          </cell>
          <cell r="AM311">
            <v>40570</v>
          </cell>
          <cell r="AN311" t="str">
            <v>XM2 Review Meeting 25/01/11</v>
          </cell>
          <cell r="AO311">
            <v>40659</v>
          </cell>
          <cell r="AP311">
            <v>81147</v>
          </cell>
          <cell r="AR311" t="str">
            <v/>
          </cell>
          <cell r="AS311" t="str">
            <v>SENT</v>
          </cell>
          <cell r="AT311">
            <v>40570</v>
          </cell>
          <cell r="AU311">
            <v>40571</v>
          </cell>
          <cell r="AV311">
            <v>40585</v>
          </cell>
          <cell r="AW311">
            <v>40578</v>
          </cell>
          <cell r="AX311">
            <v>40578</v>
          </cell>
          <cell r="AY311">
            <v>40578</v>
          </cell>
          <cell r="AZ311" t="str">
            <v>Dave Turpin</v>
          </cell>
          <cell r="BA311">
            <v>40578</v>
          </cell>
          <cell r="BB311" t="str">
            <v>3 Mths</v>
          </cell>
          <cell r="BC311" t="str">
            <v>SENT</v>
          </cell>
          <cell r="BD311">
            <v>40578</v>
          </cell>
          <cell r="BE311" t="b">
            <v>0</v>
          </cell>
          <cell r="BF311">
            <v>3</v>
          </cell>
          <cell r="BG311">
            <v>40588</v>
          </cell>
          <cell r="BH311">
            <v>40755</v>
          </cell>
          <cell r="BI311">
            <v>40755</v>
          </cell>
          <cell r="BM311" t="str">
            <v>CLSD</v>
          </cell>
          <cell r="BN311">
            <v>41463</v>
          </cell>
          <cell r="BO311" t="str">
            <v xml:space="preserve">08/07/13 - KB - Approval of closure granted at CMSG meeting and documented within meeting minutes.  
10/09/12 KB - Transferred from DT to LC due to change in roles.                                                                             11/05/12 AK - </v>
          </cell>
          <cell r="BQ311" t="str">
            <v/>
          </cell>
          <cell r="BS311" t="str">
            <v/>
          </cell>
          <cell r="BU311" t="str">
            <v/>
          </cell>
          <cell r="BW311" t="str">
            <v/>
          </cell>
          <cell r="BX311" t="str">
            <v/>
          </cell>
          <cell r="BY311" t="str">
            <v/>
          </cell>
          <cell r="BZ311" t="str">
            <v/>
          </cell>
          <cell r="CA311" t="str">
            <v/>
          </cell>
          <cell r="CB311" t="str">
            <v/>
          </cell>
          <cell r="CC311" t="str">
            <v/>
          </cell>
          <cell r="CD311" t="str">
            <v/>
          </cell>
          <cell r="CE311" t="str">
            <v/>
          </cell>
          <cell r="CF311" t="str">
            <v/>
          </cell>
          <cell r="CG311" t="b">
            <v>0</v>
          </cell>
          <cell r="CH311" t="str">
            <v/>
          </cell>
          <cell r="CJ311" t="b">
            <v>0</v>
          </cell>
          <cell r="CK311" t="b">
            <v>0</v>
          </cell>
          <cell r="CL311" t="b">
            <v>0</v>
          </cell>
          <cell r="CM311" t="str">
            <v/>
          </cell>
          <cell r="CO311" t="str">
            <v/>
          </cell>
          <cell r="CP311" t="str">
            <v/>
          </cell>
          <cell r="CQ311" t="b">
            <v>0</v>
          </cell>
          <cell r="CR311" t="b">
            <v>0</v>
          </cell>
          <cell r="CS311" t="str">
            <v/>
          </cell>
          <cell r="CT311" t="str">
            <v/>
          </cell>
          <cell r="CU311" t="str">
            <v/>
          </cell>
          <cell r="CV311" t="str">
            <v/>
          </cell>
          <cell r="CW311" t="str">
            <v/>
          </cell>
          <cell r="CX311" t="b">
            <v>0</v>
          </cell>
          <cell r="CY311" t="b">
            <v>0</v>
          </cell>
          <cell r="CZ311" t="b">
            <v>0</v>
          </cell>
          <cell r="DA311" t="b">
            <v>0</v>
          </cell>
          <cell r="DB311" t="str">
            <v/>
          </cell>
          <cell r="DC311" t="str">
            <v/>
          </cell>
          <cell r="DD311" t="str">
            <v/>
          </cell>
          <cell r="DE311" t="b">
            <v>0</v>
          </cell>
          <cell r="DF311" t="b">
            <v>0</v>
          </cell>
        </row>
        <row r="312">
          <cell r="A312" t="str">
            <v>COR2087</v>
          </cell>
          <cell r="B312" t="str">
            <v>System &amp; Process Solution for Modification Proposal 0229</v>
          </cell>
          <cell r="C312" t="str">
            <v>Z1 - Change completed</v>
          </cell>
          <cell r="D312">
            <v>41337</v>
          </cell>
          <cell r="E312" t="str">
            <v xml:space="preserve">CO RCVD 24/11/2010,EQ PNDG 24/11/2010,EQ PROD 08/12/2010,EQ SENT 23/12/2010,BE RCVD 30/12/2010,BE PNDG 30/12/2010,BE PROD 30/12/2010,BE SENT 28/11/2011,CA RCVD 01/12/2011,SN PNDG 01/12/2011,SN PROD 01/12/2011,SN SENT 07/12/2011,PD PROD 07/12/2011,EQ SENT </v>
          </cell>
          <cell r="F312" t="str">
            <v>The change should establish the necessary processes / systems to manage the 229 process.</v>
          </cell>
          <cell r="G312" t="b">
            <v>0</v>
          </cell>
          <cell r="H312" t="str">
            <v/>
          </cell>
          <cell r="I312">
            <v>40506</v>
          </cell>
          <cell r="J312">
            <v>40520</v>
          </cell>
          <cell r="L312" t="b">
            <v>0</v>
          </cell>
          <cell r="M312" t="str">
            <v>ALL</v>
          </cell>
          <cell r="N312" t="str">
            <v/>
          </cell>
          <cell r="O312" t="str">
            <v>Robert Cameron-Higgs</v>
          </cell>
          <cell r="P312" t="str">
            <v>Simon Trivella</v>
          </cell>
          <cell r="Q312" t="str">
            <v>Workload Meeting 24/11/10</v>
          </cell>
          <cell r="R312" t="str">
            <v>Linda Whitcroft</v>
          </cell>
          <cell r="S312" t="str">
            <v>Lorraine Cave</v>
          </cell>
          <cell r="T312" t="str">
            <v>CO</v>
          </cell>
          <cell r="U312" t="str">
            <v>COMPLETE</v>
          </cell>
          <cell r="V312" t="b">
            <v>1</v>
          </cell>
          <cell r="X312" t="str">
            <v>Rachel Nock</v>
          </cell>
          <cell r="Y312">
            <v>40520</v>
          </cell>
          <cell r="Z312">
            <v>40535</v>
          </cell>
          <cell r="AA312">
            <v>40535</v>
          </cell>
          <cell r="AB312">
            <v>40535</v>
          </cell>
          <cell r="AC312">
            <v>1200</v>
          </cell>
          <cell r="AD312" t="str">
            <v>12-16 weeks</v>
          </cell>
          <cell r="AE312">
            <v>40625</v>
          </cell>
          <cell r="AF312" t="str">
            <v>SENT</v>
          </cell>
          <cell r="AG312">
            <v>40535</v>
          </cell>
          <cell r="AH312">
            <v>40542</v>
          </cell>
          <cell r="AI312">
            <v>40557</v>
          </cell>
          <cell r="AJ312">
            <v>40557</v>
          </cell>
          <cell r="AK312">
            <v>40875</v>
          </cell>
          <cell r="AM312">
            <v>40875</v>
          </cell>
          <cell r="AN312" t="str">
            <v>Pre Sanc Meeting 15/11/11</v>
          </cell>
          <cell r="AO312">
            <v>40967</v>
          </cell>
          <cell r="AR312" t="str">
            <v/>
          </cell>
          <cell r="AS312" t="str">
            <v>SENT</v>
          </cell>
          <cell r="AT312">
            <v>40875</v>
          </cell>
          <cell r="AU312">
            <v>40878</v>
          </cell>
          <cell r="AV312">
            <v>40892</v>
          </cell>
          <cell r="AW312">
            <v>40884</v>
          </cell>
          <cell r="AX312">
            <v>40892</v>
          </cell>
          <cell r="AZ312" t="str">
            <v/>
          </cell>
          <cell r="BA312">
            <v>40884</v>
          </cell>
          <cell r="BB312" t="str">
            <v>28 weeks</v>
          </cell>
          <cell r="BC312" t="str">
            <v>SENT</v>
          </cell>
          <cell r="BD312">
            <v>40884</v>
          </cell>
          <cell r="BE312" t="b">
            <v>0</v>
          </cell>
          <cell r="BF312">
            <v>3</v>
          </cell>
          <cell r="BG312">
            <v>40917</v>
          </cell>
          <cell r="BH312">
            <v>41047</v>
          </cell>
          <cell r="BI312">
            <v>41047</v>
          </cell>
          <cell r="BJ312">
            <v>41164</v>
          </cell>
          <cell r="BK312">
            <v>41190</v>
          </cell>
          <cell r="BM312" t="str">
            <v>CLSD</v>
          </cell>
          <cell r="BN312">
            <v>41337</v>
          </cell>
          <cell r="BO312" t="str">
            <v>04/03/13 KB - COR2087 closed as no response/objection received from RC-H (as directed by Steve Adcock) 
28/02/13 KB - E mail sent to RC-H requesting approval of the CCN sent in October 2012.  Response requested by Friday 1st March.  
11/09/12 KB - CCN due</v>
          </cell>
          <cell r="BQ312" t="str">
            <v/>
          </cell>
          <cell r="BS312" t="str">
            <v/>
          </cell>
          <cell r="BU312" t="str">
            <v/>
          </cell>
          <cell r="BW312" t="str">
            <v/>
          </cell>
          <cell r="BX312" t="str">
            <v/>
          </cell>
          <cell r="BY312" t="str">
            <v/>
          </cell>
          <cell r="BZ312" t="str">
            <v/>
          </cell>
          <cell r="CA312" t="str">
            <v/>
          </cell>
          <cell r="CB312" t="str">
            <v/>
          </cell>
          <cell r="CC312" t="str">
            <v/>
          </cell>
          <cell r="CD312" t="str">
            <v/>
          </cell>
          <cell r="CE312" t="str">
            <v/>
          </cell>
          <cell r="CF312" t="str">
            <v/>
          </cell>
          <cell r="CG312" t="b">
            <v>0</v>
          </cell>
          <cell r="CH312" t="str">
            <v/>
          </cell>
          <cell r="CJ312" t="b">
            <v>0</v>
          </cell>
          <cell r="CK312" t="b">
            <v>0</v>
          </cell>
          <cell r="CL312" t="b">
            <v>0</v>
          </cell>
          <cell r="CM312" t="str">
            <v/>
          </cell>
          <cell r="CO312" t="str">
            <v/>
          </cell>
          <cell r="CP312" t="str">
            <v/>
          </cell>
          <cell r="CQ312" t="b">
            <v>0</v>
          </cell>
          <cell r="CR312" t="b">
            <v>0</v>
          </cell>
          <cell r="CS312" t="str">
            <v/>
          </cell>
          <cell r="CT312" t="str">
            <v/>
          </cell>
          <cell r="CU312" t="str">
            <v/>
          </cell>
          <cell r="CV312" t="str">
            <v/>
          </cell>
          <cell r="CW312" t="str">
            <v/>
          </cell>
          <cell r="CX312" t="b">
            <v>0</v>
          </cell>
          <cell r="CY312" t="b">
            <v>0</v>
          </cell>
          <cell r="CZ312" t="b">
            <v>0</v>
          </cell>
          <cell r="DA312" t="b">
            <v>0</v>
          </cell>
          <cell r="DB312" t="str">
            <v/>
          </cell>
          <cell r="DC312" t="str">
            <v/>
          </cell>
          <cell r="DD312" t="str">
            <v/>
          </cell>
          <cell r="DE312" t="b">
            <v>0</v>
          </cell>
          <cell r="DF312" t="b">
            <v>0</v>
          </cell>
        </row>
        <row r="313">
          <cell r="A313" t="str">
            <v>4611</v>
          </cell>
          <cell r="B313" t="str">
            <v>Replacement/Upgrade of Demand Estimation Systems and Processes</v>
          </cell>
          <cell r="C313" t="str">
            <v>A9 - Internal change progressing through capture</v>
          </cell>
          <cell r="D313">
            <v>43276</v>
          </cell>
          <cell r="E313" t="str">
            <v>1. Awaiting ICAF Assignment
A9 - Internal change progressing through capture</v>
          </cell>
          <cell r="F313" t="str">
            <v>The Demand Estimation (DE) Team currently uses a number of specialist software packages, including SAS, Fortran, Genstat and Paradox.  Some are becoming outdated, e.g. Paradox does not work with Office 10, so the team has to retain un-transformed equipmen</v>
          </cell>
          <cell r="G313" t="b">
            <v>0</v>
          </cell>
          <cell r="H313" t="str">
            <v/>
          </cell>
          <cell r="I313">
            <v>43151</v>
          </cell>
          <cell r="K313">
            <v>43525</v>
          </cell>
          <cell r="L313" t="b">
            <v>0</v>
          </cell>
          <cell r="M313" t="str">
            <v/>
          </cell>
          <cell r="N313" t="str">
            <v/>
          </cell>
          <cell r="O313" t="str">
            <v/>
          </cell>
          <cell r="P313" t="str">
            <v>Fiona Cottam</v>
          </cell>
          <cell r="Q313" t="str">
            <v/>
          </cell>
          <cell r="R313" t="str">
            <v>Sandra Simpson</v>
          </cell>
          <cell r="S313" t="str">
            <v>Fay Morris</v>
          </cell>
          <cell r="T313" t="str">
            <v>CR (Internal)</v>
          </cell>
          <cell r="U313" t="str">
            <v>LIVE</v>
          </cell>
          <cell r="V313" t="b">
            <v>0</v>
          </cell>
          <cell r="X313" t="str">
            <v/>
          </cell>
          <cell r="AD313" t="str">
            <v/>
          </cell>
          <cell r="AF313" t="str">
            <v/>
          </cell>
          <cell r="AN313" t="str">
            <v/>
          </cell>
          <cell r="AR313" t="str">
            <v/>
          </cell>
          <cell r="AS313" t="str">
            <v/>
          </cell>
          <cell r="AZ313" t="str">
            <v/>
          </cell>
          <cell r="BB313" t="str">
            <v/>
          </cell>
          <cell r="BC313" t="str">
            <v/>
          </cell>
          <cell r="BE313" t="b">
            <v>0</v>
          </cell>
          <cell r="BH313">
            <v>43524</v>
          </cell>
          <cell r="BM313" t="str">
            <v/>
          </cell>
          <cell r="BO313" t="str">
            <v>20/07/2018 HS - Still in internal capture.
13/07/2018 RJ -On track.
06/07/2018 RJ - Still going through POC; on track.
25/06/2018 Dc Updte from Fay Morris this change is still gathring requirements in the capture phase at the moment.
22/06/2018 RJ - On tr</v>
          </cell>
          <cell r="BQ313" t="str">
            <v/>
          </cell>
          <cell r="BS313" t="str">
            <v/>
          </cell>
          <cell r="BU313" t="str">
            <v/>
          </cell>
          <cell r="BW313" t="str">
            <v/>
          </cell>
          <cell r="BX313" t="str">
            <v/>
          </cell>
          <cell r="BY313" t="str">
            <v/>
          </cell>
          <cell r="BZ313" t="str">
            <v/>
          </cell>
          <cell r="CA313" t="str">
            <v>Data Office</v>
          </cell>
          <cell r="CB313" t="str">
            <v/>
          </cell>
          <cell r="CC313" t="str">
            <v>Third Party SI / Service Provider</v>
          </cell>
          <cell r="CD313" t="str">
            <v>Other</v>
          </cell>
          <cell r="CE313" t="str">
            <v>Other</v>
          </cell>
          <cell r="CF313" t="str">
            <v>60-100 days</v>
          </cell>
          <cell r="CG313" t="b">
            <v>0</v>
          </cell>
          <cell r="CH313" t="str">
            <v/>
          </cell>
          <cell r="CJ313" t="b">
            <v>0</v>
          </cell>
          <cell r="CK313" t="b">
            <v>0</v>
          </cell>
          <cell r="CL313" t="b">
            <v>0</v>
          </cell>
          <cell r="CM313" t="str">
            <v/>
          </cell>
          <cell r="CN313">
            <v>0</v>
          </cell>
          <cell r="CO313" t="str">
            <v/>
          </cell>
          <cell r="CP313" t="str">
            <v/>
          </cell>
          <cell r="CQ313" t="b">
            <v>0</v>
          </cell>
          <cell r="CR313" t="b">
            <v>0</v>
          </cell>
          <cell r="CS313" t="str">
            <v/>
          </cell>
          <cell r="CT313" t="str">
            <v/>
          </cell>
          <cell r="CU313" t="str">
            <v/>
          </cell>
          <cell r="CV313" t="str">
            <v>Xoserve Internal CR (business improvement initiative)</v>
          </cell>
          <cell r="CW313" t="str">
            <v>All UK Gas Market Participants</v>
          </cell>
          <cell r="CX313" t="b">
            <v>1</v>
          </cell>
          <cell r="CY313" t="b">
            <v>0</v>
          </cell>
          <cell r="CZ313" t="b">
            <v>0</v>
          </cell>
          <cell r="DA313" t="b">
            <v>1</v>
          </cell>
          <cell r="DB313" t="str">
            <v>Service Area 23: Internal</v>
          </cell>
          <cell r="DC313" t="str">
            <v>None (Xoserve internal initiative)</v>
          </cell>
          <cell r="DD313" t="str">
            <v>Medium</v>
          </cell>
          <cell r="DE313" t="b">
            <v>0</v>
          </cell>
          <cell r="DF313" t="b">
            <v>0</v>
          </cell>
        </row>
        <row r="314">
          <cell r="A314" t="str">
            <v>COR3771</v>
          </cell>
          <cell r="B314" t="str">
            <v>Monthly Report of Gas Safety Regulations records with Meters Removed</v>
          </cell>
          <cell r="C314" t="str">
            <v>Z2 - Change cancelled</v>
          </cell>
          <cell r="D314">
            <v>42612</v>
          </cell>
          <cell r="E314" t="str">
            <v>CO-RCVD 19/08/15
EQ-PROD 01/09/15
EQ-SENT 13/10/15
BE-PNDG 20/10/15
BE-PROD 20/10/15
BE-SENT 06/11/15
CA-RCVD 17/11/15
SN-PROD 01/12/15
PD-PROD 01/12/15
PD-SENT 22/08/16
PD-CLSD 30/08/16</v>
          </cell>
          <cell r="F314" t="str">
            <v>Change information: A report is required on a monthly basis (the first week of every month) showing the numbers of meters removed from DN Link with or without a supplier.  The report should cover all meters removed.</v>
          </cell>
          <cell r="G314" t="b">
            <v>0</v>
          </cell>
          <cell r="H314" t="str">
            <v/>
          </cell>
          <cell r="I314">
            <v>42223</v>
          </cell>
          <cell r="J314">
            <v>42248</v>
          </cell>
          <cell r="L314" t="b">
            <v>0</v>
          </cell>
          <cell r="M314" t="str">
            <v>NNW</v>
          </cell>
          <cell r="N314" t="str">
            <v>SGN</v>
          </cell>
          <cell r="O314" t="str">
            <v>Colin Thomson</v>
          </cell>
          <cell r="P314" t="str">
            <v>Colin Thomson</v>
          </cell>
          <cell r="Q314" t="str">
            <v>ICAF - 19/08/15
Pre-Sanction - 03/11/15</v>
          </cell>
          <cell r="R314" t="str">
            <v>Matt Smith</v>
          </cell>
          <cell r="S314" t="str">
            <v>Darran Dredge</v>
          </cell>
          <cell r="T314" t="str">
            <v>CO</v>
          </cell>
          <cell r="U314" t="str">
            <v>CLOSED</v>
          </cell>
          <cell r="V314" t="b">
            <v>1</v>
          </cell>
          <cell r="W314">
            <v>42642</v>
          </cell>
          <cell r="X314" t="str">
            <v>Matt Smith/ Lorraine Cave</v>
          </cell>
          <cell r="Y314">
            <v>42248</v>
          </cell>
          <cell r="Z314">
            <v>42290</v>
          </cell>
          <cell r="AA314">
            <v>42290</v>
          </cell>
          <cell r="AB314">
            <v>42290</v>
          </cell>
          <cell r="AD314" t="str">
            <v/>
          </cell>
          <cell r="AE314">
            <v>42382</v>
          </cell>
          <cell r="AF314" t="str">
            <v>SENT</v>
          </cell>
          <cell r="AG314">
            <v>42290</v>
          </cell>
          <cell r="AH314">
            <v>42297</v>
          </cell>
          <cell r="AJ314">
            <v>42304</v>
          </cell>
          <cell r="AK314">
            <v>42306</v>
          </cell>
          <cell r="AL314">
            <v>42314</v>
          </cell>
          <cell r="AM314">
            <v>42314</v>
          </cell>
          <cell r="AN314" t="str">
            <v>Pre-sanction 03.11.15 - Lorraine Cave</v>
          </cell>
          <cell r="AO314">
            <v>42406</v>
          </cell>
          <cell r="AP314">
            <v>1231</v>
          </cell>
          <cell r="AR314" t="str">
            <v/>
          </cell>
          <cell r="AS314" t="str">
            <v>SENT</v>
          </cell>
          <cell r="AT314">
            <v>42314</v>
          </cell>
          <cell r="AU314">
            <v>42325</v>
          </cell>
          <cell r="AV314">
            <v>42339</v>
          </cell>
          <cell r="AW314">
            <v>42339</v>
          </cell>
          <cell r="AZ314" t="str">
            <v/>
          </cell>
          <cell r="BB314" t="str">
            <v/>
          </cell>
          <cell r="BC314" t="str">
            <v/>
          </cell>
          <cell r="BE314" t="b">
            <v>0</v>
          </cell>
          <cell r="BF314">
            <v>5</v>
          </cell>
          <cell r="BI314">
            <v>42345</v>
          </cell>
          <cell r="BJ314">
            <v>42597</v>
          </cell>
          <cell r="BK314">
            <v>42604</v>
          </cell>
          <cell r="BL314">
            <v>42632</v>
          </cell>
          <cell r="BM314" t="str">
            <v>CLSD</v>
          </cell>
          <cell r="BN314">
            <v>42612</v>
          </cell>
          <cell r="BO314" t="str">
            <v>30/08/16 : Approved CCN now recived from Hilary chapman. CM will chase up on the ECF. To close down as closed project.
26/08/16: Cm Hilary Chapman approved via email the CCN but we need the actual CCN document update I have email Hilary back for this.
22</v>
          </cell>
          <cell r="BQ314" t="str">
            <v/>
          </cell>
          <cell r="BS314" t="str">
            <v/>
          </cell>
          <cell r="BU314" t="str">
            <v/>
          </cell>
          <cell r="BW314" t="str">
            <v/>
          </cell>
          <cell r="BX314" t="str">
            <v>Low</v>
          </cell>
          <cell r="BY314" t="str">
            <v/>
          </cell>
          <cell r="BZ314" t="str">
            <v/>
          </cell>
          <cell r="CA314" t="str">
            <v/>
          </cell>
          <cell r="CB314" t="str">
            <v/>
          </cell>
          <cell r="CC314" t="str">
            <v/>
          </cell>
          <cell r="CD314" t="str">
            <v/>
          </cell>
          <cell r="CE314" t="str">
            <v/>
          </cell>
          <cell r="CF314" t="str">
            <v/>
          </cell>
          <cell r="CG314" t="b">
            <v>0</v>
          </cell>
          <cell r="CH314" t="str">
            <v/>
          </cell>
          <cell r="CJ314" t="b">
            <v>0</v>
          </cell>
          <cell r="CK314" t="b">
            <v>0</v>
          </cell>
          <cell r="CL314" t="b">
            <v>0</v>
          </cell>
          <cell r="CM314" t="str">
            <v/>
          </cell>
          <cell r="CO314" t="str">
            <v/>
          </cell>
          <cell r="CP314" t="str">
            <v/>
          </cell>
          <cell r="CQ314" t="b">
            <v>0</v>
          </cell>
          <cell r="CR314" t="b">
            <v>0</v>
          </cell>
          <cell r="CS314" t="str">
            <v/>
          </cell>
          <cell r="CT314" t="str">
            <v/>
          </cell>
          <cell r="CU314" t="str">
            <v/>
          </cell>
          <cell r="CV314" t="str">
            <v/>
          </cell>
          <cell r="CW314" t="str">
            <v/>
          </cell>
          <cell r="CX314" t="b">
            <v>0</v>
          </cell>
          <cell r="CY314" t="b">
            <v>0</v>
          </cell>
          <cell r="CZ314" t="b">
            <v>0</v>
          </cell>
          <cell r="DA314" t="b">
            <v>0</v>
          </cell>
          <cell r="DB314" t="str">
            <v/>
          </cell>
          <cell r="DC314" t="str">
            <v/>
          </cell>
          <cell r="DD314" t="str">
            <v/>
          </cell>
          <cell r="DE314" t="b">
            <v>0</v>
          </cell>
          <cell r="DF314" t="b">
            <v>0</v>
          </cell>
        </row>
        <row r="315">
          <cell r="A315" t="str">
            <v>COR3313</v>
          </cell>
          <cell r="B315" t="str">
            <v>Modify GSR Report Date Range</v>
          </cell>
          <cell r="C315" t="str">
            <v>Z1 - Change completed</v>
          </cell>
          <cell r="D315">
            <v>41975</v>
          </cell>
          <cell r="E315" t="str">
            <v>CO-RCVD 31/01/2014
EQ-SENT 12/02/2014
BE-RCVD 26/02/2014
BE-PROD 26/02/2014
BE-SENT 27/03/2014
CA-RCVD 11/04/2014
SN-PROD 11/04/2014
SN-SENT 24/04/2014
PD-PROD 24/04/2014
PD-IMPD 08/05/2014
PD-SENT 11/06/2014
PD-CLSD 02/12/2014</v>
          </cell>
          <cell r="F315" t="str">
            <v xml:space="preserve">When we request the GSR report we are required to specify a date range 
Currently,system functionality allows a maximum of 30 days for the date range of the GSR report and a minimum of 8 days
The request is that the range is changed to permit the minimum </v>
          </cell>
          <cell r="G315" t="b">
            <v>0</v>
          </cell>
          <cell r="H315" t="str">
            <v/>
          </cell>
          <cell r="I315">
            <v>41670</v>
          </cell>
          <cell r="J315">
            <v>41683</v>
          </cell>
          <cell r="L315" t="b">
            <v>0</v>
          </cell>
          <cell r="M315" t="str">
            <v>NNW</v>
          </cell>
          <cell r="N315" t="str">
            <v>NGD</v>
          </cell>
          <cell r="O315" t="str">
            <v>Ruth Thomas</v>
          </cell>
          <cell r="P315" t="str">
            <v>Alan Raper</v>
          </cell>
          <cell r="Q315" t="str">
            <v>ICAF 05/02/14</v>
          </cell>
          <cell r="R315" t="str">
            <v>Dave Ackers</v>
          </cell>
          <cell r="S315" t="str">
            <v>Lorraine Cave</v>
          </cell>
          <cell r="T315" t="str">
            <v>CO</v>
          </cell>
          <cell r="U315" t="str">
            <v>COMPLETE</v>
          </cell>
          <cell r="V315" t="b">
            <v>0</v>
          </cell>
          <cell r="W315">
            <v>42199</v>
          </cell>
          <cell r="X315" t="str">
            <v>Darran Dredge</v>
          </cell>
          <cell r="Y315">
            <v>41682</v>
          </cell>
          <cell r="Z315">
            <v>41682</v>
          </cell>
          <cell r="AB315">
            <v>41682</v>
          </cell>
          <cell r="AC315">
            <v>0</v>
          </cell>
          <cell r="AD315" t="str">
            <v>10 weeks</v>
          </cell>
          <cell r="AF315" t="str">
            <v>SENT</v>
          </cell>
          <cell r="AG315">
            <v>41682</v>
          </cell>
          <cell r="AH315">
            <v>41696</v>
          </cell>
          <cell r="AI315">
            <v>41709</v>
          </cell>
          <cell r="AJ315">
            <v>41709</v>
          </cell>
          <cell r="AK315">
            <v>41731</v>
          </cell>
          <cell r="AM315">
            <v>41725</v>
          </cell>
          <cell r="AN315" t="str">
            <v>Pre Sanction Meeting 25/03/14</v>
          </cell>
          <cell r="AP315">
            <v>3702</v>
          </cell>
          <cell r="AR315" t="str">
            <v/>
          </cell>
          <cell r="AS315" t="str">
            <v>SENT</v>
          </cell>
          <cell r="AT315">
            <v>41725</v>
          </cell>
          <cell r="AU315">
            <v>41740</v>
          </cell>
          <cell r="AV315">
            <v>41753</v>
          </cell>
          <cell r="AW315">
            <v>41753</v>
          </cell>
          <cell r="AX315">
            <v>41753</v>
          </cell>
          <cell r="AZ315" t="str">
            <v/>
          </cell>
          <cell r="BA315">
            <v>41753</v>
          </cell>
          <cell r="BB315" t="str">
            <v/>
          </cell>
          <cell r="BC315" t="str">
            <v>SENT</v>
          </cell>
          <cell r="BD315">
            <v>41753</v>
          </cell>
          <cell r="BE315" t="b">
            <v>0</v>
          </cell>
          <cell r="BF315">
            <v>5</v>
          </cell>
          <cell r="BH315">
            <v>41767</v>
          </cell>
          <cell r="BI315">
            <v>41767</v>
          </cell>
          <cell r="BK315">
            <v>41801</v>
          </cell>
          <cell r="BM315" t="str">
            <v>CLSD</v>
          </cell>
          <cell r="BN315">
            <v>41975</v>
          </cell>
          <cell r="BO315" t="str">
            <v>14/01/2015 AT - CCN RECEIVED ON THE 02/12/2014</v>
          </cell>
          <cell r="BQ315" t="str">
            <v/>
          </cell>
          <cell r="BS315" t="str">
            <v/>
          </cell>
          <cell r="BU315" t="str">
            <v/>
          </cell>
          <cell r="BW315" t="str">
            <v/>
          </cell>
          <cell r="BX315" t="str">
            <v/>
          </cell>
          <cell r="BY315" t="str">
            <v/>
          </cell>
          <cell r="BZ315" t="str">
            <v/>
          </cell>
          <cell r="CA315" t="str">
            <v/>
          </cell>
          <cell r="CB315" t="str">
            <v/>
          </cell>
          <cell r="CC315" t="str">
            <v/>
          </cell>
          <cell r="CD315" t="str">
            <v/>
          </cell>
          <cell r="CE315" t="str">
            <v/>
          </cell>
          <cell r="CF315" t="str">
            <v/>
          </cell>
          <cell r="CG315" t="b">
            <v>0</v>
          </cell>
          <cell r="CH315" t="str">
            <v/>
          </cell>
          <cell r="CJ315" t="b">
            <v>0</v>
          </cell>
          <cell r="CK315" t="b">
            <v>0</v>
          </cell>
          <cell r="CL315" t="b">
            <v>0</v>
          </cell>
          <cell r="CM315" t="str">
            <v/>
          </cell>
          <cell r="CO315" t="str">
            <v/>
          </cell>
          <cell r="CP315" t="str">
            <v/>
          </cell>
          <cell r="CQ315" t="b">
            <v>0</v>
          </cell>
          <cell r="CR315" t="b">
            <v>0</v>
          </cell>
          <cell r="CS315" t="str">
            <v/>
          </cell>
          <cell r="CT315" t="str">
            <v/>
          </cell>
          <cell r="CU315" t="str">
            <v/>
          </cell>
          <cell r="CV315" t="str">
            <v/>
          </cell>
          <cell r="CW315" t="str">
            <v/>
          </cell>
          <cell r="CX315" t="b">
            <v>0</v>
          </cell>
          <cell r="CY315" t="b">
            <v>0</v>
          </cell>
          <cell r="CZ315" t="b">
            <v>0</v>
          </cell>
          <cell r="DA315" t="b">
            <v>0</v>
          </cell>
          <cell r="DB315" t="str">
            <v/>
          </cell>
          <cell r="DC315" t="str">
            <v/>
          </cell>
          <cell r="DD315" t="str">
            <v/>
          </cell>
          <cell r="DE315" t="b">
            <v>0</v>
          </cell>
          <cell r="DF315" t="b">
            <v>0</v>
          </cell>
        </row>
        <row r="316">
          <cell r="A316" t="str">
            <v>COR3521</v>
          </cell>
          <cell r="B316" t="str">
            <v>New Role For Gemini User – restricted access to nomination APIs</v>
          </cell>
          <cell r="C316" t="str">
            <v>Z2 - Change cancelled</v>
          </cell>
          <cell r="D316">
            <v>41970</v>
          </cell>
          <cell r="E316" t="str">
            <v>CO-RCVD 14/11/2014
BE-PROD 27/11/2014
CO-CLSD 07/01/2016</v>
          </cell>
          <cell r="F316" t="str">
            <v>Urgent requirement for a new restricted User access to be created for UK Link users to access nomination/renomination APIs only. This is required as an urgent change to address a potential compliance issue under UNC.</v>
          </cell>
          <cell r="G316" t="b">
            <v>0</v>
          </cell>
          <cell r="H316" t="str">
            <v/>
          </cell>
          <cell r="I316">
            <v>41957</v>
          </cell>
          <cell r="J316">
            <v>41970</v>
          </cell>
          <cell r="L316" t="b">
            <v>0</v>
          </cell>
          <cell r="M316" t="str">
            <v>NNW</v>
          </cell>
          <cell r="N316" t="str">
            <v>NGT</v>
          </cell>
          <cell r="O316" t="str">
            <v>Sean McGoldrick</v>
          </cell>
          <cell r="P316" t="str">
            <v>Beverley Viney</v>
          </cell>
          <cell r="Q316" t="str">
            <v>ICAF Meeting 19/11/14</v>
          </cell>
          <cell r="R316" t="str">
            <v>Rob Smith</v>
          </cell>
          <cell r="S316" t="str">
            <v>Dave Turpin</v>
          </cell>
          <cell r="T316" t="str">
            <v>CO</v>
          </cell>
          <cell r="U316" t="str">
            <v>CLOSED</v>
          </cell>
          <cell r="V316" t="b">
            <v>1</v>
          </cell>
          <cell r="X316" t="str">
            <v/>
          </cell>
          <cell r="Y316">
            <v>41970</v>
          </cell>
          <cell r="AD316" t="str">
            <v/>
          </cell>
          <cell r="AF316" t="str">
            <v/>
          </cell>
          <cell r="AN316" t="str">
            <v/>
          </cell>
          <cell r="AR316" t="str">
            <v/>
          </cell>
          <cell r="AS316" t="str">
            <v>PROD</v>
          </cell>
          <cell r="AT316">
            <v>41970</v>
          </cell>
          <cell r="AZ316" t="str">
            <v/>
          </cell>
          <cell r="BB316" t="str">
            <v/>
          </cell>
          <cell r="BC316" t="str">
            <v/>
          </cell>
          <cell r="BE316" t="b">
            <v>0</v>
          </cell>
          <cell r="BF316">
            <v>1</v>
          </cell>
          <cell r="BM316" t="str">
            <v/>
          </cell>
          <cell r="BO316" t="str">
            <v>07/01/16: CM This has been closed and approved closure from email approval via Beverley Viney and Dave Turpin. No project paper work was producesd for this project and therefore no CCN will be produced.
06/01/16: CM Conversations with Dave Turpin and Beve</v>
          </cell>
          <cell r="BQ316" t="str">
            <v/>
          </cell>
          <cell r="BS316" t="str">
            <v/>
          </cell>
          <cell r="BU316" t="str">
            <v/>
          </cell>
          <cell r="BW316" t="str">
            <v/>
          </cell>
          <cell r="BX316" t="str">
            <v/>
          </cell>
          <cell r="BY316" t="str">
            <v/>
          </cell>
          <cell r="BZ316" t="str">
            <v/>
          </cell>
          <cell r="CA316" t="str">
            <v/>
          </cell>
          <cell r="CB316" t="str">
            <v/>
          </cell>
          <cell r="CC316" t="str">
            <v/>
          </cell>
          <cell r="CD316" t="str">
            <v/>
          </cell>
          <cell r="CE316" t="str">
            <v/>
          </cell>
          <cell r="CF316" t="str">
            <v/>
          </cell>
          <cell r="CG316" t="b">
            <v>0</v>
          </cell>
          <cell r="CH316" t="str">
            <v/>
          </cell>
          <cell r="CJ316" t="b">
            <v>0</v>
          </cell>
          <cell r="CK316" t="b">
            <v>0</v>
          </cell>
          <cell r="CL316" t="b">
            <v>0</v>
          </cell>
          <cell r="CM316" t="str">
            <v/>
          </cell>
          <cell r="CO316" t="str">
            <v/>
          </cell>
          <cell r="CP316" t="str">
            <v/>
          </cell>
          <cell r="CQ316" t="b">
            <v>0</v>
          </cell>
          <cell r="CR316" t="b">
            <v>0</v>
          </cell>
          <cell r="CS316" t="str">
            <v/>
          </cell>
          <cell r="CT316" t="str">
            <v/>
          </cell>
          <cell r="CU316" t="str">
            <v/>
          </cell>
          <cell r="CV316" t="str">
            <v/>
          </cell>
          <cell r="CW316" t="str">
            <v/>
          </cell>
          <cell r="CX316" t="b">
            <v>0</v>
          </cell>
          <cell r="CY316" t="b">
            <v>0</v>
          </cell>
          <cell r="CZ316" t="b">
            <v>0</v>
          </cell>
          <cell r="DA316" t="b">
            <v>0</v>
          </cell>
          <cell r="DB316" t="str">
            <v/>
          </cell>
          <cell r="DC316" t="str">
            <v/>
          </cell>
          <cell r="DD316" t="str">
            <v/>
          </cell>
          <cell r="DE316" t="b">
            <v>0</v>
          </cell>
          <cell r="DF316" t="b">
            <v>0</v>
          </cell>
        </row>
        <row r="317">
          <cell r="A317" t="str">
            <v>3531</v>
          </cell>
          <cell r="B317" t="str">
            <v>Payment of fees in relation to implementation of Mod513</v>
          </cell>
          <cell r="C317" t="str">
            <v>Z1 - Change completed</v>
          </cell>
          <cell r="D317">
            <v>43042</v>
          </cell>
          <cell r="E317" t="str">
            <v>CO-RCVD 25/11/2014
BE-PROD 08/12/2014
BE-SENT 19/12/2014
CA-RCVD 01/04/2015
PD-POPD 05/12/2016
PD-CLSD 03/11/2017
PD-CLSD changed to  100. Change Completed 08/11/17</v>
          </cell>
          <cell r="F317" t="str">
            <v xml:space="preserve">Ofgem has contracted with Baringa Partners LLP for the provision of a Project Nexus Shipper Readiness Report.  The Report is to be delivered during w/c 15 December 2014, and will provide information on the extent of Gas Shippers’ preparations and overall </v>
          </cell>
          <cell r="G317" t="b">
            <v>0</v>
          </cell>
          <cell r="H317" t="str">
            <v>Mod 513</v>
          </cell>
          <cell r="I317">
            <v>41968</v>
          </cell>
          <cell r="J317">
            <v>41982</v>
          </cell>
          <cell r="L317" t="b">
            <v>1</v>
          </cell>
          <cell r="M317" t="str">
            <v>ADN</v>
          </cell>
          <cell r="N317" t="str">
            <v/>
          </cell>
          <cell r="O317" t="str">
            <v>Ruth Thomas / Chris Warner</v>
          </cell>
          <cell r="P317" t="str">
            <v>Ruth Thomas</v>
          </cell>
          <cell r="Q317" t="str">
            <v>ICAF Meeting 26/11/14</v>
          </cell>
          <cell r="R317" t="str">
            <v>Martin Baker</v>
          </cell>
          <cell r="S317" t="str">
            <v>Dave Turpin</v>
          </cell>
          <cell r="T317" t="str">
            <v>CP</v>
          </cell>
          <cell r="U317" t="str">
            <v>CLOSED</v>
          </cell>
          <cell r="V317" t="b">
            <v>1</v>
          </cell>
          <cell r="X317" t="str">
            <v/>
          </cell>
          <cell r="AD317" t="str">
            <v/>
          </cell>
          <cell r="AF317" t="str">
            <v/>
          </cell>
          <cell r="AJ317">
            <v>41982</v>
          </cell>
          <cell r="AK317">
            <v>42012</v>
          </cell>
          <cell r="AL317">
            <v>42012</v>
          </cell>
          <cell r="AM317">
            <v>41992</v>
          </cell>
          <cell r="AN317" t="str">
            <v/>
          </cell>
          <cell r="AP317">
            <v>20000</v>
          </cell>
          <cell r="AR317" t="str">
            <v/>
          </cell>
          <cell r="AS317" t="str">
            <v>SENT</v>
          </cell>
          <cell r="AT317">
            <v>41992</v>
          </cell>
          <cell r="AU317">
            <v>42095</v>
          </cell>
          <cell r="AZ317" t="str">
            <v/>
          </cell>
          <cell r="BB317" t="str">
            <v/>
          </cell>
          <cell r="BC317" t="str">
            <v/>
          </cell>
          <cell r="BE317" t="b">
            <v>0</v>
          </cell>
          <cell r="BF317">
            <v>3</v>
          </cell>
          <cell r="BM317" t="str">
            <v/>
          </cell>
          <cell r="BO317" t="str">
            <v xml:space="preserve">03/11/2017 DC email from IB confirming there is no outstanding document for this project.
10/08/17 DC Sent an email to RP to request closing this project.
05/12/16: Cm to get the ECF signed from Dave Turpin and lorraine Cave  and a CCn needs to go to the </v>
          </cell>
          <cell r="BQ317" t="str">
            <v/>
          </cell>
          <cell r="BS317" t="str">
            <v/>
          </cell>
          <cell r="BU317" t="str">
            <v/>
          </cell>
          <cell r="BW317" t="str">
            <v/>
          </cell>
          <cell r="BX317" t="str">
            <v/>
          </cell>
          <cell r="BY317" t="str">
            <v/>
          </cell>
          <cell r="BZ317" t="str">
            <v/>
          </cell>
          <cell r="CA317" t="str">
            <v>Other</v>
          </cell>
          <cell r="CB317" t="str">
            <v/>
          </cell>
          <cell r="CC317" t="str">
            <v/>
          </cell>
          <cell r="CD317" t="str">
            <v/>
          </cell>
          <cell r="CE317" t="str">
            <v/>
          </cell>
          <cell r="CF317" t="str">
            <v/>
          </cell>
          <cell r="CG317" t="b">
            <v>0</v>
          </cell>
          <cell r="CH317" t="str">
            <v/>
          </cell>
          <cell r="CJ317" t="b">
            <v>0</v>
          </cell>
          <cell r="CK317" t="b">
            <v>0</v>
          </cell>
          <cell r="CL317" t="b">
            <v>0</v>
          </cell>
          <cell r="CM317" t="str">
            <v/>
          </cell>
          <cell r="CO317" t="str">
            <v/>
          </cell>
          <cell r="CP317" t="str">
            <v/>
          </cell>
          <cell r="CQ317" t="b">
            <v>0</v>
          </cell>
          <cell r="CR317" t="b">
            <v>0</v>
          </cell>
          <cell r="CS317" t="str">
            <v/>
          </cell>
          <cell r="CT317" t="str">
            <v/>
          </cell>
          <cell r="CU317" t="str">
            <v/>
          </cell>
          <cell r="CV317" t="str">
            <v/>
          </cell>
          <cell r="CW317" t="str">
            <v/>
          </cell>
          <cell r="CX317" t="b">
            <v>0</v>
          </cell>
          <cell r="CY317" t="b">
            <v>0</v>
          </cell>
          <cell r="CZ317" t="b">
            <v>0</v>
          </cell>
          <cell r="DA317" t="b">
            <v>0</v>
          </cell>
          <cell r="DB317" t="str">
            <v/>
          </cell>
          <cell r="DC317" t="str">
            <v/>
          </cell>
          <cell r="DD317" t="str">
            <v/>
          </cell>
          <cell r="DE317" t="b">
            <v>0</v>
          </cell>
          <cell r="DF317" t="b">
            <v>0</v>
          </cell>
        </row>
        <row r="318">
          <cell r="A318" t="str">
            <v>COR3537</v>
          </cell>
          <cell r="B318" t="str">
            <v>Gas LIO Change from NGT to Xoserve and EIC Responsibilities for Xoserve</v>
          </cell>
          <cell r="C318" t="str">
            <v>Z1 - Change completed</v>
          </cell>
          <cell r="D318">
            <v>42398</v>
          </cell>
          <cell r="E318" t="str">
            <v>CO -RCVD 08/12/2014
EQ-PROD 17/12/2014
EQ-SENT 20/01/2015
BE-RCVD 22/01/2015
BE-PROD 22/01/2015
BE-PROD 12/03/2015
CA-RCVD 15/07/2015
SN-PNDG 20/07/2015
SN-SENT 22/07/2015
PD-PROD 22/07/2015
SN-SENT 04/08/2015
SN-SENT 14/08/2015
PD-SENT 20/01/2016
PD-CLSD</v>
          </cell>
          <cell r="F318" t="str">
            <v/>
          </cell>
          <cell r="G318" t="b">
            <v>0</v>
          </cell>
          <cell r="H318" t="str">
            <v/>
          </cell>
          <cell r="I318">
            <v>41981</v>
          </cell>
          <cell r="J318">
            <v>41992</v>
          </cell>
          <cell r="L318" t="b">
            <v>0</v>
          </cell>
          <cell r="M318" t="str">
            <v>NNW</v>
          </cell>
          <cell r="N318" t="str">
            <v>NGT</v>
          </cell>
          <cell r="O318" t="str">
            <v>Sean McGoldrick</v>
          </cell>
          <cell r="P318" t="str">
            <v>Beverley Viney/Bill Goode</v>
          </cell>
          <cell r="Q318" t="str">
            <v>ICAF Meeting 10/12/2014
Pre-Sanction 05/05/2015</v>
          </cell>
          <cell r="R318" t="str">
            <v>Darren Jackson</v>
          </cell>
          <cell r="S318" t="str">
            <v>Jessica Harris</v>
          </cell>
          <cell r="T318" t="str">
            <v>CO</v>
          </cell>
          <cell r="U318" t="str">
            <v>COMPLETE</v>
          </cell>
          <cell r="V318" t="b">
            <v>1</v>
          </cell>
          <cell r="W318">
            <v>42398</v>
          </cell>
          <cell r="X318" t="str">
            <v>Hannah Reddy / Stephen Chivers</v>
          </cell>
          <cell r="Y318">
            <v>41990</v>
          </cell>
          <cell r="Z318">
            <v>42027</v>
          </cell>
          <cell r="AB318">
            <v>42024</v>
          </cell>
          <cell r="AC318">
            <v>0</v>
          </cell>
          <cell r="AD318" t="str">
            <v>10 weeks</v>
          </cell>
          <cell r="AE318">
            <v>42106</v>
          </cell>
          <cell r="AF318" t="str">
            <v>SENT</v>
          </cell>
          <cell r="AG318">
            <v>42024</v>
          </cell>
          <cell r="AH318">
            <v>42026</v>
          </cell>
          <cell r="AI318">
            <v>42039</v>
          </cell>
          <cell r="AJ318">
            <v>42034</v>
          </cell>
          <cell r="AK318">
            <v>42131</v>
          </cell>
          <cell r="AM318">
            <v>42130</v>
          </cell>
          <cell r="AN318" t="str">
            <v>Presanc 05/05/2015</v>
          </cell>
          <cell r="AO318">
            <v>42222</v>
          </cell>
          <cell r="AP318">
            <v>7865</v>
          </cell>
          <cell r="AR318" t="str">
            <v/>
          </cell>
          <cell r="AS318" t="str">
            <v>SENT</v>
          </cell>
          <cell r="AT318">
            <v>42130</v>
          </cell>
          <cell r="AU318">
            <v>42200</v>
          </cell>
          <cell r="AV318">
            <v>42214</v>
          </cell>
          <cell r="AW318">
            <v>42205</v>
          </cell>
          <cell r="AX318">
            <v>42209</v>
          </cell>
          <cell r="AY318">
            <v>42220</v>
          </cell>
          <cell r="AZ318" t="str">
            <v/>
          </cell>
          <cell r="BA318">
            <v>42230</v>
          </cell>
          <cell r="BB318" t="str">
            <v/>
          </cell>
          <cell r="BC318" t="str">
            <v>SENT</v>
          </cell>
          <cell r="BD318">
            <v>42230</v>
          </cell>
          <cell r="BE318" t="b">
            <v>0</v>
          </cell>
          <cell r="BF318">
            <v>5</v>
          </cell>
          <cell r="BH318">
            <v>42253</v>
          </cell>
          <cell r="BI318">
            <v>42254</v>
          </cell>
          <cell r="BJ318">
            <v>42398</v>
          </cell>
          <cell r="BK318">
            <v>42389</v>
          </cell>
          <cell r="BL318">
            <v>42418</v>
          </cell>
          <cell r="BM318" t="str">
            <v>CLSD</v>
          </cell>
          <cell r="BN318">
            <v>42391</v>
          </cell>
          <cell r="BO318" t="str">
            <v>29/01/16: ECF submitted and project now closed down. All documents in configuration library
22/01/2016 EC - CCN received from Beverley Viney. Just waiting for the ECF before we can close this. 
20/01/2016: CM - CCN issued to networks today with expiry 18/</v>
          </cell>
          <cell r="BQ318" t="str">
            <v/>
          </cell>
          <cell r="BS318" t="str">
            <v/>
          </cell>
          <cell r="BU318" t="str">
            <v/>
          </cell>
          <cell r="BW318" t="str">
            <v/>
          </cell>
          <cell r="BX318" t="str">
            <v>Low</v>
          </cell>
          <cell r="BY318" t="str">
            <v/>
          </cell>
          <cell r="BZ318" t="str">
            <v/>
          </cell>
          <cell r="CA318" t="str">
            <v/>
          </cell>
          <cell r="CB318" t="str">
            <v/>
          </cell>
          <cell r="CC318" t="str">
            <v/>
          </cell>
          <cell r="CD318" t="str">
            <v/>
          </cell>
          <cell r="CE318" t="str">
            <v/>
          </cell>
          <cell r="CF318" t="str">
            <v/>
          </cell>
          <cell r="CG318" t="b">
            <v>0</v>
          </cell>
          <cell r="CH318" t="str">
            <v/>
          </cell>
          <cell r="CJ318" t="b">
            <v>0</v>
          </cell>
          <cell r="CK318" t="b">
            <v>0</v>
          </cell>
          <cell r="CL318" t="b">
            <v>0</v>
          </cell>
          <cell r="CM318" t="str">
            <v/>
          </cell>
          <cell r="CO318" t="str">
            <v/>
          </cell>
          <cell r="CP318" t="str">
            <v/>
          </cell>
          <cell r="CQ318" t="b">
            <v>0</v>
          </cell>
          <cell r="CR318" t="b">
            <v>0</v>
          </cell>
          <cell r="CS318" t="str">
            <v/>
          </cell>
          <cell r="CT318" t="str">
            <v/>
          </cell>
          <cell r="CU318" t="str">
            <v/>
          </cell>
          <cell r="CV318" t="str">
            <v/>
          </cell>
          <cell r="CW318" t="str">
            <v/>
          </cell>
          <cell r="CX318" t="b">
            <v>0</v>
          </cell>
          <cell r="CY318" t="b">
            <v>0</v>
          </cell>
          <cell r="CZ318" t="b">
            <v>0</v>
          </cell>
          <cell r="DA318" t="b">
            <v>0</v>
          </cell>
          <cell r="DB318" t="str">
            <v/>
          </cell>
          <cell r="DC318" t="str">
            <v/>
          </cell>
          <cell r="DD318" t="str">
            <v/>
          </cell>
          <cell r="DE318" t="b">
            <v>0</v>
          </cell>
          <cell r="DF318" t="b">
            <v>0</v>
          </cell>
        </row>
        <row r="319">
          <cell r="A319" t="str">
            <v>3550</v>
          </cell>
          <cell r="B319" t="str">
            <v>Implementation of Xoserve FGO Review</v>
          </cell>
          <cell r="C319" t="str">
            <v>Z1 - Change completed</v>
          </cell>
          <cell r="D319">
            <v>43089</v>
          </cell>
          <cell r="E319" t="str">
            <v xml:space="preserve">CO-RCVD 08/01/2015
EQ-PROD 21/01/2015
EQ-SENT 26/02/2015
BE-RCVD 29/05/2015
BE-PNDG 29/05/2015
BE-PROD 05/06/2015
BE-PROD 07/08/2015
BE-PROD 20/10/2015
BE-PROD 17/11/2015
BE-SENT 17/12/2015
CA-RCVD 15/03/2016
SN-PNDG 15/03/2016
SN-PROD 24/03/2016
SN-SENT </v>
          </cell>
          <cell r="F319" t="str">
            <v>Ofgem published the Conclusions of its Review of Xoserve’s Funding, Governance and Ownership in October 2013, and the industry has subsequently established the FGO Programme Overview Board (“the FGO POB”), whose goal is to achieve in a collaborative manne</v>
          </cell>
          <cell r="G319" t="b">
            <v>0</v>
          </cell>
          <cell r="H319" t="str">
            <v/>
          </cell>
          <cell r="I319">
            <v>42012</v>
          </cell>
          <cell r="J319">
            <v>42025</v>
          </cell>
          <cell r="K319">
            <v>42461</v>
          </cell>
          <cell r="L319" t="b">
            <v>1</v>
          </cell>
          <cell r="M319" t="str">
            <v>ALL</v>
          </cell>
          <cell r="N319" t="str">
            <v/>
          </cell>
          <cell r="O319" t="str">
            <v>Joanna Ferguson</v>
          </cell>
          <cell r="P319" t="str">
            <v>Joanna Ferguson</v>
          </cell>
          <cell r="Q319" t="str">
            <v>ICAF Meeting 14/01/15
Pre-Sanction- 08/12/15</v>
          </cell>
          <cell r="R319" t="str">
            <v>Nick Salter</v>
          </cell>
          <cell r="S319" t="str">
            <v>Martin Baker</v>
          </cell>
          <cell r="T319" t="str">
            <v>CP</v>
          </cell>
          <cell r="U319" t="str">
            <v>COMPLETE</v>
          </cell>
          <cell r="V319" t="b">
            <v>1</v>
          </cell>
          <cell r="W319">
            <v>43089</v>
          </cell>
          <cell r="X319" t="str">
            <v/>
          </cell>
          <cell r="Y319">
            <v>42025</v>
          </cell>
          <cell r="Z319">
            <v>42062</v>
          </cell>
          <cell r="AB319">
            <v>42061</v>
          </cell>
          <cell r="AC319">
            <v>0</v>
          </cell>
          <cell r="AD319" t="str">
            <v>one month</v>
          </cell>
          <cell r="AE319">
            <v>42150</v>
          </cell>
          <cell r="AF319" t="str">
            <v>SENT</v>
          </cell>
          <cell r="AG319">
            <v>42061</v>
          </cell>
          <cell r="AH319">
            <v>42153</v>
          </cell>
          <cell r="AI319">
            <v>42167</v>
          </cell>
          <cell r="AJ319">
            <v>42325</v>
          </cell>
          <cell r="AK319">
            <v>42356</v>
          </cell>
          <cell r="AL319">
            <v>42356</v>
          </cell>
          <cell r="AM319">
            <v>42355</v>
          </cell>
          <cell r="AN319" t="str">
            <v>Pre Sanction Review Meeting</v>
          </cell>
          <cell r="AO319">
            <v>42446</v>
          </cell>
          <cell r="AP319">
            <v>800000</v>
          </cell>
          <cell r="AR319" t="str">
            <v/>
          </cell>
          <cell r="AS319" t="str">
            <v>SENT</v>
          </cell>
          <cell r="AT319">
            <v>42355</v>
          </cell>
          <cell r="AU319">
            <v>42444</v>
          </cell>
          <cell r="AV319">
            <v>42458</v>
          </cell>
          <cell r="AW319">
            <v>42453</v>
          </cell>
          <cell r="AX319">
            <v>42468</v>
          </cell>
          <cell r="AY319">
            <v>42468</v>
          </cell>
          <cell r="AZ319" t="str">
            <v/>
          </cell>
          <cell r="BA319">
            <v>42468</v>
          </cell>
          <cell r="BB319" t="str">
            <v>24 months</v>
          </cell>
          <cell r="BC319" t="str">
            <v>SENT</v>
          </cell>
          <cell r="BD319">
            <v>42468</v>
          </cell>
          <cell r="BE319" t="b">
            <v>0</v>
          </cell>
          <cell r="BF319">
            <v>4</v>
          </cell>
          <cell r="BH319">
            <v>42830</v>
          </cell>
          <cell r="BI319">
            <v>42826</v>
          </cell>
          <cell r="BJ319">
            <v>42947</v>
          </cell>
          <cell r="BK319">
            <v>42968</v>
          </cell>
          <cell r="BM319" t="str">
            <v>CLSD</v>
          </cell>
          <cell r="BN319">
            <v>42968</v>
          </cell>
          <cell r="BO319" t="str">
            <v>20/12/17 DC Confirmation from Ian Bevan to say this project is complete.
16/11/2017 DC FGO project for new DCS agreement.
27/09/17 DC Speak to MB re approvals for closedown docs.
27/07/17 DC Email from MB to say he still waiting for one more signature and</v>
          </cell>
          <cell r="BQ319" t="str">
            <v/>
          </cell>
          <cell r="BS319" t="str">
            <v/>
          </cell>
          <cell r="BU319" t="str">
            <v/>
          </cell>
          <cell r="BW319" t="str">
            <v/>
          </cell>
          <cell r="BX319" t="str">
            <v/>
          </cell>
          <cell r="BY319" t="str">
            <v>1</v>
          </cell>
          <cell r="BZ319" t="str">
            <v/>
          </cell>
          <cell r="CA319" t="str">
            <v>Other</v>
          </cell>
          <cell r="CB319" t="str">
            <v/>
          </cell>
          <cell r="CC319" t="str">
            <v>Project Delivery</v>
          </cell>
          <cell r="CD319" t="str">
            <v>Other</v>
          </cell>
          <cell r="CE319" t="str">
            <v>Other</v>
          </cell>
          <cell r="CF319" t="str">
            <v>100+days</v>
          </cell>
          <cell r="CG319" t="b">
            <v>0</v>
          </cell>
          <cell r="CH319" t="str">
            <v/>
          </cell>
          <cell r="CJ319" t="b">
            <v>0</v>
          </cell>
          <cell r="CK319" t="b">
            <v>0</v>
          </cell>
          <cell r="CL319" t="b">
            <v>0</v>
          </cell>
          <cell r="CM319" t="str">
            <v/>
          </cell>
          <cell r="CO319" t="str">
            <v/>
          </cell>
          <cell r="CP319" t="str">
            <v/>
          </cell>
          <cell r="CQ319" t="b">
            <v>0</v>
          </cell>
          <cell r="CR319" t="b">
            <v>0</v>
          </cell>
          <cell r="CS319" t="str">
            <v>Customer</v>
          </cell>
          <cell r="CT319" t="str">
            <v/>
          </cell>
          <cell r="CU319" t="str">
            <v/>
          </cell>
          <cell r="CV319" t="str">
            <v/>
          </cell>
          <cell r="CW319" t="str">
            <v/>
          </cell>
          <cell r="CX319" t="b">
            <v>0</v>
          </cell>
          <cell r="CY319" t="b">
            <v>0</v>
          </cell>
          <cell r="CZ319" t="b">
            <v>0</v>
          </cell>
          <cell r="DA319" t="b">
            <v>0</v>
          </cell>
          <cell r="DB319" t="str">
            <v/>
          </cell>
          <cell r="DC319" t="str">
            <v/>
          </cell>
          <cell r="DD319" t="str">
            <v/>
          </cell>
          <cell r="DE319" t="b">
            <v>0</v>
          </cell>
          <cell r="DF319" t="b">
            <v>0</v>
          </cell>
        </row>
        <row r="320">
          <cell r="A320" t="str">
            <v>COR2645</v>
          </cell>
          <cell r="B320" t="str">
            <v>Analysis of potential financial impact of Modification Proposal 0410</v>
          </cell>
          <cell r="C320" t="str">
            <v>Z1 - Change completed</v>
          </cell>
          <cell r="D320">
            <v>41463</v>
          </cell>
          <cell r="E320" t="str">
            <v>CO RCVD 18/05/2012,EQ PNDG 23/05/2012,EQ SENT 15/06/2012,BE SENT 23/07/2012, ,CA RCVD 28/08/2012,SN SENT 29/08/2012,PD PROD 29/08/2012, PD IMPD 17/09/12, PD SENT 20/02/2013,PD CLSD 08/07/2013</v>
          </cell>
          <cell r="F320" t="str">
            <v>Implementation of Mod 0410 is expected to have severe adverse financial consequences of Transporters and Shippers. However the extent of this is unknown. Analysis is required to ascertain the energy charges which could be incurred by Transporters and Ship</v>
          </cell>
          <cell r="G320" t="b">
            <v>0</v>
          </cell>
          <cell r="H320" t="str">
            <v/>
          </cell>
          <cell r="I320">
            <v>41047</v>
          </cell>
          <cell r="J320">
            <v>41061</v>
          </cell>
          <cell r="L320" t="b">
            <v>0</v>
          </cell>
          <cell r="M320" t="str">
            <v>ADN</v>
          </cell>
          <cell r="N320" t="str">
            <v/>
          </cell>
          <cell r="O320" t="str">
            <v>Alan Raper</v>
          </cell>
          <cell r="P320" t="str">
            <v>Alan Raper</v>
          </cell>
          <cell r="Q320" t="str">
            <v>Workload Meeting 23/05/12</v>
          </cell>
          <cell r="R320" t="str">
            <v>Alison Jennings</v>
          </cell>
          <cell r="S320" t="str">
            <v>Lorraine Cave</v>
          </cell>
          <cell r="T320" t="str">
            <v>CO</v>
          </cell>
          <cell r="U320" t="str">
            <v>COMPLETE</v>
          </cell>
          <cell r="V320" t="b">
            <v>1</v>
          </cell>
          <cell r="W320">
            <v>41463</v>
          </cell>
          <cell r="X320" t="str">
            <v>Jon Follows</v>
          </cell>
          <cell r="Y320">
            <v>41060</v>
          </cell>
          <cell r="Z320">
            <v>41075</v>
          </cell>
          <cell r="AA320">
            <v>41075</v>
          </cell>
          <cell r="AB320">
            <v>41075</v>
          </cell>
          <cell r="AD320" t="str">
            <v/>
          </cell>
          <cell r="AF320" t="str">
            <v>SENT</v>
          </cell>
          <cell r="AG320">
            <v>41075</v>
          </cell>
          <cell r="AI320">
            <v>41113</v>
          </cell>
          <cell r="AJ320">
            <v>41113</v>
          </cell>
          <cell r="AK320">
            <v>41113</v>
          </cell>
          <cell r="AL320">
            <v>41113</v>
          </cell>
          <cell r="AM320">
            <v>41113</v>
          </cell>
          <cell r="AN320" t="str">
            <v>Pre Sanction Meeting 10/07/12</v>
          </cell>
          <cell r="AR320" t="str">
            <v/>
          </cell>
          <cell r="AS320" t="str">
            <v>SENT</v>
          </cell>
          <cell r="AT320">
            <v>41113</v>
          </cell>
          <cell r="AU320">
            <v>41149</v>
          </cell>
          <cell r="AV320">
            <v>41163</v>
          </cell>
          <cell r="AW320">
            <v>41150</v>
          </cell>
          <cell r="AX320">
            <v>41150</v>
          </cell>
          <cell r="AZ320" t="str">
            <v/>
          </cell>
          <cell r="BA320">
            <v>41150</v>
          </cell>
          <cell r="BB320" t="str">
            <v/>
          </cell>
          <cell r="BC320" t="str">
            <v>SENT</v>
          </cell>
          <cell r="BD320">
            <v>41150</v>
          </cell>
          <cell r="BE320" t="b">
            <v>0</v>
          </cell>
          <cell r="BF320">
            <v>3</v>
          </cell>
          <cell r="BH320">
            <v>41169</v>
          </cell>
          <cell r="BI320">
            <v>41169</v>
          </cell>
          <cell r="BK320">
            <v>41325</v>
          </cell>
          <cell r="BL320">
            <v>41353</v>
          </cell>
          <cell r="BM320" t="str">
            <v>CLSD</v>
          </cell>
          <cell r="BN320">
            <v>41463</v>
          </cell>
          <cell r="BO320" t="str">
            <v>08/07/13 KB - Authorisation to close granted at CMSG meeting on 08/07/13 - documented within meeting minutes. 
10/09/12 KB - Transferred from DT to LC due to change in roles.</v>
          </cell>
          <cell r="BQ320" t="str">
            <v/>
          </cell>
          <cell r="BS320" t="str">
            <v/>
          </cell>
          <cell r="BU320" t="str">
            <v/>
          </cell>
          <cell r="BW320" t="str">
            <v/>
          </cell>
          <cell r="BX320" t="str">
            <v/>
          </cell>
          <cell r="BY320" t="str">
            <v/>
          </cell>
          <cell r="BZ320" t="str">
            <v/>
          </cell>
          <cell r="CA320" t="str">
            <v/>
          </cell>
          <cell r="CB320" t="str">
            <v/>
          </cell>
          <cell r="CC320" t="str">
            <v/>
          </cell>
          <cell r="CD320" t="str">
            <v/>
          </cell>
          <cell r="CE320" t="str">
            <v/>
          </cell>
          <cell r="CF320" t="str">
            <v/>
          </cell>
          <cell r="CG320" t="b">
            <v>0</v>
          </cell>
          <cell r="CH320" t="str">
            <v/>
          </cell>
          <cell r="CJ320" t="b">
            <v>0</v>
          </cell>
          <cell r="CK320" t="b">
            <v>0</v>
          </cell>
          <cell r="CL320" t="b">
            <v>0</v>
          </cell>
          <cell r="CM320" t="str">
            <v/>
          </cell>
          <cell r="CO320" t="str">
            <v/>
          </cell>
          <cell r="CP320" t="str">
            <v/>
          </cell>
          <cell r="CQ320" t="b">
            <v>0</v>
          </cell>
          <cell r="CR320" t="b">
            <v>0</v>
          </cell>
          <cell r="CS320" t="str">
            <v/>
          </cell>
          <cell r="CT320" t="str">
            <v/>
          </cell>
          <cell r="CU320" t="str">
            <v/>
          </cell>
          <cell r="CV320" t="str">
            <v/>
          </cell>
          <cell r="CW320" t="str">
            <v/>
          </cell>
          <cell r="CX320" t="b">
            <v>0</v>
          </cell>
          <cell r="CY320" t="b">
            <v>0</v>
          </cell>
          <cell r="CZ320" t="b">
            <v>0</v>
          </cell>
          <cell r="DA320" t="b">
            <v>0</v>
          </cell>
          <cell r="DB320" t="str">
            <v/>
          </cell>
          <cell r="DC320" t="str">
            <v/>
          </cell>
          <cell r="DD320" t="str">
            <v/>
          </cell>
          <cell r="DE320" t="b">
            <v>0</v>
          </cell>
          <cell r="DF320" t="b">
            <v>0</v>
          </cell>
        </row>
        <row r="321">
          <cell r="A321" t="str">
            <v>COR2800</v>
          </cell>
          <cell r="B321" t="str">
            <v>SGN DM &amp; NDM Data Logger Information Report</v>
          </cell>
          <cell r="C321" t="str">
            <v>Z1 - Change completed</v>
          </cell>
          <cell r="D321">
            <v>41388</v>
          </cell>
          <cell r="E321" t="str">
            <v>CO RCVD 12/10/2012
EQ PROD 29/10/2012
EQ SENT 12/11/2012
BE RCVD 12/11/2012
BE PROD 12/11/2012
BE SENT 10/12/2012
SN-PROD 27/02/2013
PD-PROD 13/03/2013
PD IMPD 28/03/2013
PD SENT 18/04/2013
PD CLSD 24/04/2013</v>
          </cell>
          <cell r="F321" t="str">
            <v>Xoserve to provide a monthly report to SGN detailing the mprn, AQ, EUC band and meter correction factor for all SGN’s DM and NDM data logger meter points. The report to be provided by e-mail.</v>
          </cell>
          <cell r="G321" t="b">
            <v>0</v>
          </cell>
          <cell r="H321" t="str">
            <v/>
          </cell>
          <cell r="I321">
            <v>41194</v>
          </cell>
          <cell r="J321">
            <v>41208</v>
          </cell>
          <cell r="L321" t="b">
            <v>0</v>
          </cell>
          <cell r="M321" t="str">
            <v>NNW</v>
          </cell>
          <cell r="N321" t="str">
            <v>SGN</v>
          </cell>
          <cell r="O321" t="str">
            <v>Joel Martin</v>
          </cell>
          <cell r="P321" t="str">
            <v>Joel Martin</v>
          </cell>
          <cell r="Q321" t="str">
            <v>Workload Meeting 17/10/12</v>
          </cell>
          <cell r="R321" t="str">
            <v/>
          </cell>
          <cell r="S321" t="str">
            <v>Lorraine Cave</v>
          </cell>
          <cell r="T321" t="str">
            <v>CO</v>
          </cell>
          <cell r="U321" t="str">
            <v>COMPLETE</v>
          </cell>
          <cell r="V321" t="b">
            <v>1</v>
          </cell>
          <cell r="X321" t="str">
            <v>Sue Turnbull</v>
          </cell>
          <cell r="Y321">
            <v>41211</v>
          </cell>
          <cell r="Z321">
            <v>41225</v>
          </cell>
          <cell r="AB321">
            <v>41225</v>
          </cell>
          <cell r="AD321" t="str">
            <v/>
          </cell>
          <cell r="AF321" t="str">
            <v>SENT</v>
          </cell>
          <cell r="AG321">
            <v>41225</v>
          </cell>
          <cell r="AH321">
            <v>41225</v>
          </cell>
          <cell r="AI321">
            <v>41239</v>
          </cell>
          <cell r="AJ321">
            <v>41239</v>
          </cell>
          <cell r="AK321">
            <v>41257</v>
          </cell>
          <cell r="AM321">
            <v>41253</v>
          </cell>
          <cell r="AN321" t="str">
            <v/>
          </cell>
          <cell r="AO321">
            <v>41343</v>
          </cell>
          <cell r="AR321" t="str">
            <v/>
          </cell>
          <cell r="AS321" t="str">
            <v>SENT</v>
          </cell>
          <cell r="AT321">
            <v>41253</v>
          </cell>
          <cell r="AU321">
            <v>41332</v>
          </cell>
          <cell r="AZ321" t="str">
            <v/>
          </cell>
          <cell r="BB321" t="str">
            <v/>
          </cell>
          <cell r="BC321" t="str">
            <v/>
          </cell>
          <cell r="BE321" t="b">
            <v>0</v>
          </cell>
          <cell r="BF321">
            <v>5</v>
          </cell>
          <cell r="BH321">
            <v>41361</v>
          </cell>
          <cell r="BI321">
            <v>41361</v>
          </cell>
          <cell r="BM321" t="str">
            <v>CLSD</v>
          </cell>
          <cell r="BN321">
            <v>41388</v>
          </cell>
          <cell r="BO321" t="str">
            <v>13/03/13 KB - Update received from Sue Turnbull - ""Please be advised that as COR2800 is a report only, there will be no requirement for a Scope Notification Initial Response or a Scope Notification document to be produced".  SNIR &amp; SN due dates removed a</v>
          </cell>
          <cell r="BQ321" t="str">
            <v/>
          </cell>
          <cell r="BS321" t="str">
            <v/>
          </cell>
          <cell r="BU321" t="str">
            <v/>
          </cell>
          <cell r="BW321" t="str">
            <v/>
          </cell>
          <cell r="BX321" t="str">
            <v/>
          </cell>
          <cell r="BY321" t="str">
            <v/>
          </cell>
          <cell r="BZ321" t="str">
            <v/>
          </cell>
          <cell r="CA321" t="str">
            <v/>
          </cell>
          <cell r="CB321" t="str">
            <v/>
          </cell>
          <cell r="CC321" t="str">
            <v/>
          </cell>
          <cell r="CD321" t="str">
            <v/>
          </cell>
          <cell r="CE321" t="str">
            <v/>
          </cell>
          <cell r="CF321" t="str">
            <v/>
          </cell>
          <cell r="CG321" t="b">
            <v>0</v>
          </cell>
          <cell r="CH321" t="str">
            <v/>
          </cell>
          <cell r="CJ321" t="b">
            <v>0</v>
          </cell>
          <cell r="CK321" t="b">
            <v>0</v>
          </cell>
          <cell r="CL321" t="b">
            <v>0</v>
          </cell>
          <cell r="CM321" t="str">
            <v/>
          </cell>
          <cell r="CO321" t="str">
            <v/>
          </cell>
          <cell r="CP321" t="str">
            <v/>
          </cell>
          <cell r="CQ321" t="b">
            <v>0</v>
          </cell>
          <cell r="CR321" t="b">
            <v>0</v>
          </cell>
          <cell r="CS321" t="str">
            <v/>
          </cell>
          <cell r="CT321" t="str">
            <v/>
          </cell>
          <cell r="CU321" t="str">
            <v/>
          </cell>
          <cell r="CV321" t="str">
            <v/>
          </cell>
          <cell r="CW321" t="str">
            <v/>
          </cell>
          <cell r="CX321" t="b">
            <v>0</v>
          </cell>
          <cell r="CY321" t="b">
            <v>0</v>
          </cell>
          <cell r="CZ321" t="b">
            <v>0</v>
          </cell>
          <cell r="DA321" t="b">
            <v>0</v>
          </cell>
          <cell r="DB321" t="str">
            <v/>
          </cell>
          <cell r="DC321" t="str">
            <v/>
          </cell>
          <cell r="DD321" t="str">
            <v/>
          </cell>
          <cell r="DE321" t="b">
            <v>0</v>
          </cell>
          <cell r="DF321" t="b">
            <v>0</v>
          </cell>
        </row>
        <row r="322">
          <cell r="A322" t="str">
            <v>COR2802</v>
          </cell>
          <cell r="B322" t="str">
            <v>Supporting Information for Telephone Enquiry Usage
UPCO006</v>
          </cell>
          <cell r="C322" t="str">
            <v>Z2 - Change cancelled</v>
          </cell>
          <cell r="D322">
            <v>41197</v>
          </cell>
          <cell r="E322" t="str">
            <v>CO RCVD 15/10/2012</v>
          </cell>
          <cell r="F322" t="str">
            <v>Users have requested an additional report to the Services Schedule for the Provision of Non-Code User Pays Services.</v>
          </cell>
          <cell r="G322" t="b">
            <v>0</v>
          </cell>
          <cell r="H322" t="str">
            <v/>
          </cell>
          <cell r="I322">
            <v>41197</v>
          </cell>
          <cell r="L322" t="b">
            <v>0</v>
          </cell>
          <cell r="M322" t="str">
            <v/>
          </cell>
          <cell r="N322" t="str">
            <v/>
          </cell>
          <cell r="O322" t="str">
            <v/>
          </cell>
          <cell r="P322" t="str">
            <v>Dave Addison</v>
          </cell>
          <cell r="Q322" t="str">
            <v>Workload Meeting 17/10/12</v>
          </cell>
          <cell r="R322" t="str">
            <v/>
          </cell>
          <cell r="S322" t="str">
            <v>David Addison</v>
          </cell>
          <cell r="T322" t="str">
            <v>CO</v>
          </cell>
          <cell r="U322" t="str">
            <v>CLOSED</v>
          </cell>
          <cell r="V322" t="b">
            <v>0</v>
          </cell>
          <cell r="X322" t="str">
            <v/>
          </cell>
          <cell r="AD322" t="str">
            <v/>
          </cell>
          <cell r="AF322" t="str">
            <v/>
          </cell>
          <cell r="AN322" t="str">
            <v/>
          </cell>
          <cell r="AR322" t="str">
            <v/>
          </cell>
          <cell r="AS322" t="str">
            <v/>
          </cell>
          <cell r="AZ322" t="str">
            <v/>
          </cell>
          <cell r="BB322" t="str">
            <v/>
          </cell>
          <cell r="BC322" t="str">
            <v/>
          </cell>
          <cell r="BE322" t="b">
            <v>0</v>
          </cell>
          <cell r="BF322">
            <v>5</v>
          </cell>
          <cell r="BM322" t="str">
            <v/>
          </cell>
          <cell r="BO322" t="str">
            <v>13/04/2015 AT - Set CO-CLSD
29/10/12 CM- Jon Follows discussed the change with David Addison &amp; Dave Turpin no EQIR is required. The project is allocated to Dave Addison who is already looking at this change which is sitting with his team. EQIR is not req</v>
          </cell>
          <cell r="BQ322" t="str">
            <v/>
          </cell>
          <cell r="BS322" t="str">
            <v/>
          </cell>
          <cell r="BU322" t="str">
            <v/>
          </cell>
          <cell r="BW322" t="str">
            <v/>
          </cell>
          <cell r="BX322" t="str">
            <v/>
          </cell>
          <cell r="BY322" t="str">
            <v/>
          </cell>
          <cell r="BZ322" t="str">
            <v/>
          </cell>
          <cell r="CA322" t="str">
            <v/>
          </cell>
          <cell r="CB322" t="str">
            <v/>
          </cell>
          <cell r="CC322" t="str">
            <v/>
          </cell>
          <cell r="CD322" t="str">
            <v/>
          </cell>
          <cell r="CE322" t="str">
            <v/>
          </cell>
          <cell r="CF322" t="str">
            <v/>
          </cell>
          <cell r="CG322" t="b">
            <v>0</v>
          </cell>
          <cell r="CH322" t="str">
            <v/>
          </cell>
          <cell r="CJ322" t="b">
            <v>0</v>
          </cell>
          <cell r="CK322" t="b">
            <v>0</v>
          </cell>
          <cell r="CL322" t="b">
            <v>0</v>
          </cell>
          <cell r="CM322" t="str">
            <v/>
          </cell>
          <cell r="CO322" t="str">
            <v/>
          </cell>
          <cell r="CP322" t="str">
            <v/>
          </cell>
          <cell r="CQ322" t="b">
            <v>0</v>
          </cell>
          <cell r="CR322" t="b">
            <v>0</v>
          </cell>
          <cell r="CS322" t="str">
            <v/>
          </cell>
          <cell r="CT322" t="str">
            <v/>
          </cell>
          <cell r="CU322" t="str">
            <v/>
          </cell>
          <cell r="CV322" t="str">
            <v/>
          </cell>
          <cell r="CW322" t="str">
            <v/>
          </cell>
          <cell r="CX322" t="b">
            <v>0</v>
          </cell>
          <cell r="CY322" t="b">
            <v>0</v>
          </cell>
          <cell r="CZ322" t="b">
            <v>0</v>
          </cell>
          <cell r="DA322" t="b">
            <v>0</v>
          </cell>
          <cell r="DB322" t="str">
            <v/>
          </cell>
          <cell r="DC322" t="str">
            <v/>
          </cell>
          <cell r="DD322" t="str">
            <v/>
          </cell>
          <cell r="DE322" t="b">
            <v>0</v>
          </cell>
          <cell r="DF322" t="b">
            <v>0</v>
          </cell>
        </row>
        <row r="323">
          <cell r="A323" t="str">
            <v>COR1000.10</v>
          </cell>
          <cell r="B323" t="str">
            <v>GRP EFT Globalscape File Transfer Solution</v>
          </cell>
          <cell r="C323" t="str">
            <v>Z1 - Change completed</v>
          </cell>
          <cell r="D323">
            <v>41057</v>
          </cell>
          <cell r="E323" t="str">
            <v>CO RCVD 20/02/2012
EQ PNDG 22/02/2012
PD PROD 12/03/2012
EQ PNDG 22/02/2012
PD PROD 12/03/2012
PD IMPD 28/05/2012</v>
          </cell>
          <cell r="F323" t="str">
            <v/>
          </cell>
          <cell r="G323" t="b">
            <v>0</v>
          </cell>
          <cell r="H323" t="str">
            <v/>
          </cell>
          <cell r="I323">
            <v>40959</v>
          </cell>
          <cell r="L323" t="b">
            <v>0</v>
          </cell>
          <cell r="M323" t="str">
            <v/>
          </cell>
          <cell r="N323" t="str">
            <v/>
          </cell>
          <cell r="O323" t="str">
            <v/>
          </cell>
          <cell r="P323" t="str">
            <v>Lee Chambers</v>
          </cell>
          <cell r="Q323" t="str">
            <v>Workload Meeting 22/02/12</v>
          </cell>
          <cell r="R323" t="str">
            <v>Steve Adcock</v>
          </cell>
          <cell r="S323" t="str">
            <v>Chris Fears</v>
          </cell>
          <cell r="T323" t="str">
            <v>CR (internal)</v>
          </cell>
          <cell r="U323" t="str">
            <v>COMPLETE</v>
          </cell>
          <cell r="V323" t="b">
            <v>0</v>
          </cell>
          <cell r="X323" t="str">
            <v>Lee Chambers</v>
          </cell>
          <cell r="AD323" t="str">
            <v/>
          </cell>
          <cell r="AF323" t="str">
            <v>PNDG</v>
          </cell>
          <cell r="AG323">
            <v>40961</v>
          </cell>
          <cell r="AN323" t="str">
            <v/>
          </cell>
          <cell r="AR323" t="str">
            <v/>
          </cell>
          <cell r="AS323" t="str">
            <v/>
          </cell>
          <cell r="AZ323" t="str">
            <v/>
          </cell>
          <cell r="BB323" t="str">
            <v/>
          </cell>
          <cell r="BC323" t="str">
            <v/>
          </cell>
          <cell r="BE323" t="b">
            <v>0</v>
          </cell>
          <cell r="BF323">
            <v>7</v>
          </cell>
          <cell r="BH323">
            <v>41057</v>
          </cell>
          <cell r="BI323">
            <v>41057</v>
          </cell>
          <cell r="BM323" t="str">
            <v>IMPD</v>
          </cell>
          <cell r="BN323">
            <v>41057</v>
          </cell>
          <cell r="BO323" t="str">
            <v xml:space="preserve">19/08/15- CM  Emailed Mark Bignall again to get confirmation for close down.
05/08/15 DC - CM to speak to MB re closing project, CF says it is finished but MB say the CCN is still outstanding.
09/07/15 CM - Update from Chris Fear- The Server Migration as </v>
          </cell>
          <cell r="BQ323" t="str">
            <v/>
          </cell>
          <cell r="BS323" t="str">
            <v/>
          </cell>
          <cell r="BU323" t="str">
            <v/>
          </cell>
          <cell r="BW323" t="str">
            <v/>
          </cell>
          <cell r="BX323" t="str">
            <v/>
          </cell>
          <cell r="BY323" t="str">
            <v/>
          </cell>
          <cell r="BZ323" t="str">
            <v/>
          </cell>
          <cell r="CA323" t="str">
            <v/>
          </cell>
          <cell r="CB323" t="str">
            <v/>
          </cell>
          <cell r="CC323" t="str">
            <v/>
          </cell>
          <cell r="CD323" t="str">
            <v/>
          </cell>
          <cell r="CE323" t="str">
            <v/>
          </cell>
          <cell r="CF323" t="str">
            <v/>
          </cell>
          <cell r="CG323" t="b">
            <v>0</v>
          </cell>
          <cell r="CH323" t="str">
            <v/>
          </cell>
          <cell r="CJ323" t="b">
            <v>0</v>
          </cell>
          <cell r="CK323" t="b">
            <v>0</v>
          </cell>
          <cell r="CL323" t="b">
            <v>0</v>
          </cell>
          <cell r="CM323" t="str">
            <v/>
          </cell>
          <cell r="CO323" t="str">
            <v/>
          </cell>
          <cell r="CP323" t="str">
            <v/>
          </cell>
          <cell r="CQ323" t="b">
            <v>0</v>
          </cell>
          <cell r="CR323" t="b">
            <v>0</v>
          </cell>
          <cell r="CS323" t="str">
            <v/>
          </cell>
          <cell r="CT323" t="str">
            <v/>
          </cell>
          <cell r="CU323" t="str">
            <v/>
          </cell>
          <cell r="CV323" t="str">
            <v/>
          </cell>
          <cell r="CW323" t="str">
            <v/>
          </cell>
          <cell r="CX323" t="b">
            <v>0</v>
          </cell>
          <cell r="CY323" t="b">
            <v>0</v>
          </cell>
          <cell r="CZ323" t="b">
            <v>0</v>
          </cell>
          <cell r="DA323" t="b">
            <v>0</v>
          </cell>
          <cell r="DB323" t="str">
            <v/>
          </cell>
          <cell r="DC323" t="str">
            <v/>
          </cell>
          <cell r="DD323" t="str">
            <v/>
          </cell>
          <cell r="DE323" t="b">
            <v>0</v>
          </cell>
          <cell r="DF323" t="b">
            <v>0</v>
          </cell>
        </row>
        <row r="324">
          <cell r="A324" t="str">
            <v>4251</v>
          </cell>
          <cell r="B324" t="str">
            <v>Registered Office address removal from systems</v>
          </cell>
          <cell r="C324" t="str">
            <v>Z1 - Change completed</v>
          </cell>
          <cell r="D324">
            <v>43038</v>
          </cell>
          <cell r="E324" t="str">
            <v>CO-RCVD 30/10/2017 
Moved from CO-RCVD to 11. Change in Delivery 08/11/2017
100. Change Complete 24/11/2017</v>
          </cell>
          <cell r="F324" t="str">
            <v xml:space="preserve">What 
As a result of DN Sales - Registered Office address has changed effective from 1.4.17 – needs to be removed from the following systems:
CMS (every page footer) – also email correspondence / reports produced from the system
Data Enquiry (every page </v>
          </cell>
          <cell r="G324" t="b">
            <v>0</v>
          </cell>
          <cell r="H324" t="str">
            <v/>
          </cell>
          <cell r="I324">
            <v>42828</v>
          </cell>
          <cell r="K324">
            <v>42551</v>
          </cell>
          <cell r="L324" t="b">
            <v>0</v>
          </cell>
          <cell r="M324" t="str">
            <v/>
          </cell>
          <cell r="N324" t="str">
            <v/>
          </cell>
          <cell r="O324" t="str">
            <v/>
          </cell>
          <cell r="P324" t="str">
            <v>Hannah Hassanjee</v>
          </cell>
          <cell r="Q324" t="str">
            <v>Eve Bradley/ICAF</v>
          </cell>
          <cell r="R324" t="str">
            <v/>
          </cell>
          <cell r="S324" t="str">
            <v>Donna Johnson</v>
          </cell>
          <cell r="T324" t="str">
            <v>CR (Internal)</v>
          </cell>
          <cell r="U324" t="str">
            <v>COMPLETE</v>
          </cell>
          <cell r="V324" t="b">
            <v>0</v>
          </cell>
          <cell r="W324">
            <v>43063</v>
          </cell>
          <cell r="X324" t="str">
            <v/>
          </cell>
          <cell r="AD324" t="str">
            <v/>
          </cell>
          <cell r="AF324" t="str">
            <v/>
          </cell>
          <cell r="AN324" t="str">
            <v/>
          </cell>
          <cell r="AR324" t="str">
            <v/>
          </cell>
          <cell r="AS324" t="str">
            <v/>
          </cell>
          <cell r="AZ324" t="str">
            <v/>
          </cell>
          <cell r="BB324" t="str">
            <v/>
          </cell>
          <cell r="BC324" t="str">
            <v/>
          </cell>
          <cell r="BE324" t="b">
            <v>0</v>
          </cell>
          <cell r="BH324">
            <v>43058</v>
          </cell>
          <cell r="BM324" t="str">
            <v/>
          </cell>
          <cell r="BO324" t="str">
            <v>24/11/2017 DC Update from ME Schedule - Change implemented sucessfully. Updated database as complete 
23/11/2017 AC Awaiting for ME Schedule to make sure it has been implemented 
20/11/2017 DC Update from ME Schedule - Planned IMP date 19/11/17
15/11/2017</v>
          </cell>
          <cell r="BQ324" t="str">
            <v/>
          </cell>
          <cell r="BS324" t="str">
            <v/>
          </cell>
          <cell r="BU324" t="str">
            <v/>
          </cell>
          <cell r="BW324" t="str">
            <v/>
          </cell>
          <cell r="BX324" t="str">
            <v/>
          </cell>
          <cell r="BY324" t="str">
            <v/>
          </cell>
          <cell r="BZ324" t="str">
            <v/>
          </cell>
          <cell r="CA324" t="str">
            <v>other</v>
          </cell>
          <cell r="CB324" t="str">
            <v>XO3515</v>
          </cell>
          <cell r="CC324" t="str">
            <v>ME</v>
          </cell>
          <cell r="CD324" t="str">
            <v>Other</v>
          </cell>
          <cell r="CE324" t="str">
            <v>Other</v>
          </cell>
          <cell r="CF324" t="str">
            <v>0-30days</v>
          </cell>
          <cell r="CG324" t="b">
            <v>0</v>
          </cell>
          <cell r="CH324" t="str">
            <v/>
          </cell>
          <cell r="CJ324" t="b">
            <v>0</v>
          </cell>
          <cell r="CK324" t="b">
            <v>0</v>
          </cell>
          <cell r="CL324" t="b">
            <v>0</v>
          </cell>
          <cell r="CM324" t="str">
            <v/>
          </cell>
          <cell r="CN324">
            <v>0</v>
          </cell>
          <cell r="CO324" t="str">
            <v/>
          </cell>
          <cell r="CP324" t="str">
            <v/>
          </cell>
          <cell r="CQ324" t="b">
            <v>0</v>
          </cell>
          <cell r="CR324" t="b">
            <v>0</v>
          </cell>
          <cell r="CS324" t="str">
            <v>No</v>
          </cell>
          <cell r="CT324" t="str">
            <v/>
          </cell>
          <cell r="CU324" t="str">
            <v/>
          </cell>
          <cell r="CV324" t="str">
            <v/>
          </cell>
          <cell r="CW324" t="str">
            <v/>
          </cell>
          <cell r="CX324" t="b">
            <v>0</v>
          </cell>
          <cell r="CY324" t="b">
            <v>0</v>
          </cell>
          <cell r="CZ324" t="b">
            <v>0</v>
          </cell>
          <cell r="DA324" t="b">
            <v>0</v>
          </cell>
          <cell r="DB324" t="str">
            <v/>
          </cell>
          <cell r="DC324" t="str">
            <v/>
          </cell>
          <cell r="DD324" t="str">
            <v/>
          </cell>
          <cell r="DE324" t="b">
            <v>0</v>
          </cell>
          <cell r="DF324" t="b">
            <v>0</v>
          </cell>
        </row>
        <row r="325">
          <cell r="A325" t="str">
            <v>4654</v>
          </cell>
          <cell r="B325" t="str">
            <v>Northern Gas Networks H21 Data Request</v>
          </cell>
          <cell r="C325" t="str">
            <v>F1 - CCR/Closedown document in progress</v>
          </cell>
          <cell r="D325">
            <v>43290</v>
          </cell>
          <cell r="E325" t="str">
            <v>1. Awaiting ICAF Assignment
2.1. Start-Up Approach In Progress
B2 - Awaiting ME/Data Office/MR HLE quote
D1 - Change in delivery
F1 - CCR/Closedown document in progress</v>
          </cell>
          <cell r="F325" t="str">
            <v>Count of meter points (current and October 2015) split between Domestic/I&amp;C for each of a [specified list of postcodes] in each city/regions
	AQ (current and October 2015) split between Domestic/I&amp;C for each of a specified list of postcodes in each city/</v>
          </cell>
          <cell r="G325" t="b">
            <v>0</v>
          </cell>
          <cell r="H325" t="str">
            <v/>
          </cell>
          <cell r="I325">
            <v>43214</v>
          </cell>
          <cell r="K325">
            <v>43251</v>
          </cell>
          <cell r="L325" t="b">
            <v>0</v>
          </cell>
          <cell r="M325" t="str">
            <v/>
          </cell>
          <cell r="N325" t="str">
            <v/>
          </cell>
          <cell r="O325" t="str">
            <v/>
          </cell>
          <cell r="P325" t="str">
            <v>Greg Causon</v>
          </cell>
          <cell r="Q325" t="str">
            <v/>
          </cell>
          <cell r="R325" t="str">
            <v>Steve Nunnington</v>
          </cell>
          <cell r="S325" t="str">
            <v>Fiona Cottam</v>
          </cell>
          <cell r="T325" t="str">
            <v>CR (ASR)</v>
          </cell>
          <cell r="U325" t="str">
            <v>LIVE</v>
          </cell>
          <cell r="V325" t="b">
            <v>0</v>
          </cell>
          <cell r="X325" t="str">
            <v/>
          </cell>
          <cell r="AD325" t="str">
            <v/>
          </cell>
          <cell r="AF325" t="str">
            <v/>
          </cell>
          <cell r="AN325" t="str">
            <v/>
          </cell>
          <cell r="AR325" t="str">
            <v/>
          </cell>
          <cell r="AS325" t="str">
            <v/>
          </cell>
          <cell r="AZ325" t="str">
            <v/>
          </cell>
          <cell r="BB325" t="str">
            <v/>
          </cell>
          <cell r="BC325" t="str">
            <v/>
          </cell>
          <cell r="BE325" t="b">
            <v>0</v>
          </cell>
          <cell r="BH325">
            <v>43159</v>
          </cell>
          <cell r="BI325">
            <v>43159</v>
          </cell>
          <cell r="BM325" t="str">
            <v/>
          </cell>
          <cell r="BO325" t="str">
            <v>30/07/2018 DC Greg has responsed to my email to say he will be able to confirm closure of this change Tuesday hopefully.
27/07/2018 DC sent an email to Greg Causon asking for confirmation to close the change.
09/07/2018  - ME change was deployed before ch</v>
          </cell>
          <cell r="BQ325" t="str">
            <v/>
          </cell>
          <cell r="BS325" t="str">
            <v/>
          </cell>
          <cell r="BU325" t="str">
            <v/>
          </cell>
          <cell r="BW325" t="str">
            <v/>
          </cell>
          <cell r="BX325" t="str">
            <v/>
          </cell>
          <cell r="BY325" t="str">
            <v/>
          </cell>
          <cell r="BZ325" t="str">
            <v/>
          </cell>
          <cell r="CA325" t="str">
            <v>Other</v>
          </cell>
          <cell r="CB325" t="str">
            <v/>
          </cell>
          <cell r="CC325" t="str">
            <v>Xoserve Resource</v>
          </cell>
          <cell r="CD325" t="str">
            <v>Other</v>
          </cell>
          <cell r="CE325" t="str">
            <v>Other</v>
          </cell>
          <cell r="CF325" t="str">
            <v>0-30 days</v>
          </cell>
          <cell r="CG325" t="b">
            <v>0</v>
          </cell>
          <cell r="CH325" t="str">
            <v/>
          </cell>
          <cell r="CJ325" t="b">
            <v>0</v>
          </cell>
          <cell r="CK325" t="b">
            <v>0</v>
          </cell>
          <cell r="CL325" t="b">
            <v>0</v>
          </cell>
          <cell r="CM325" t="str">
            <v/>
          </cell>
          <cell r="CN325">
            <v>0</v>
          </cell>
          <cell r="CO325" t="str">
            <v/>
          </cell>
          <cell r="CP325" t="str">
            <v/>
          </cell>
          <cell r="CQ325" t="b">
            <v>0</v>
          </cell>
          <cell r="CR325" t="b">
            <v>0</v>
          </cell>
          <cell r="CS325" t="str">
            <v/>
          </cell>
          <cell r="CT325" t="str">
            <v/>
          </cell>
          <cell r="CU325" t="str">
            <v/>
          </cell>
          <cell r="CV325" t="str">
            <v>Additional or 3rd Party Service Request</v>
          </cell>
          <cell r="CW325" t="str">
            <v>One Market Participant</v>
          </cell>
          <cell r="CX325" t="b">
            <v>0</v>
          </cell>
          <cell r="CY325" t="b">
            <v>1</v>
          </cell>
          <cell r="CZ325" t="b">
            <v>0</v>
          </cell>
          <cell r="DA325" t="b">
            <v>0</v>
          </cell>
          <cell r="DB325" t="str">
            <v>Service Area 24: Additional Service Request or Third Party Request</v>
          </cell>
          <cell r="DC325" t="str">
            <v>One</v>
          </cell>
          <cell r="DD325" t="str">
            <v>Medium</v>
          </cell>
          <cell r="DE325" t="b">
            <v>0</v>
          </cell>
          <cell r="DF325" t="b">
            <v>0</v>
          </cell>
        </row>
        <row r="326">
          <cell r="A326" t="str">
            <v>4655</v>
          </cell>
          <cell r="B326" t="str">
            <v>Electronic CRM system to Capture Customer Contact Details and Email Conversations</v>
          </cell>
          <cell r="C326" t="str">
            <v>A9 - Internal change progressing through capture</v>
          </cell>
          <cell r="D326">
            <v>43223</v>
          </cell>
          <cell r="E326" t="str">
            <v>1. Awaiting ICAF Assignment
2.1. Start-Up Approach In Progress
A2 - Capture in Progress</v>
          </cell>
          <cell r="F326" t="str">
            <v>Xoserve has no single version of the truth with offline contact databases and email visibility restricted to Outlook inboxes. The customer may receive different messaging dependent on the Xoserve colleague they speak to and interactions could be inconsist</v>
          </cell>
          <cell r="G326" t="b">
            <v>0</v>
          </cell>
          <cell r="H326" t="str">
            <v/>
          </cell>
          <cell r="I326">
            <v>43214</v>
          </cell>
          <cell r="K326">
            <v>43252</v>
          </cell>
          <cell r="L326" t="b">
            <v>0</v>
          </cell>
          <cell r="M326" t="str">
            <v/>
          </cell>
          <cell r="N326" t="str">
            <v/>
          </cell>
          <cell r="O326" t="str">
            <v/>
          </cell>
          <cell r="P326" t="str">
            <v>Adam Jones</v>
          </cell>
          <cell r="Q326" t="str">
            <v/>
          </cell>
          <cell r="R326" t="str">
            <v>Ranjit Patel</v>
          </cell>
          <cell r="S326" t="str">
            <v>Dene Williams</v>
          </cell>
          <cell r="T326" t="str">
            <v>CR (Internal)</v>
          </cell>
          <cell r="U326" t="str">
            <v>LIVE</v>
          </cell>
          <cell r="V326" t="b">
            <v>0</v>
          </cell>
          <cell r="X326" t="str">
            <v/>
          </cell>
          <cell r="AD326" t="str">
            <v/>
          </cell>
          <cell r="AF326" t="str">
            <v/>
          </cell>
          <cell r="AN326" t="str">
            <v/>
          </cell>
          <cell r="AR326" t="str">
            <v/>
          </cell>
          <cell r="AS326" t="str">
            <v/>
          </cell>
          <cell r="AZ326" t="str">
            <v/>
          </cell>
          <cell r="BB326" t="str">
            <v/>
          </cell>
          <cell r="BC326" t="str">
            <v/>
          </cell>
          <cell r="BE326" t="b">
            <v>0</v>
          </cell>
          <cell r="BM326" t="str">
            <v/>
          </cell>
          <cell r="BO326" t="str">
            <v xml:space="preserve">25/04/2018 DC Assigned to T &amp; SS With Dene Williams to deliver the change.  I have emailed the change over to him and requested he let me know when the capture phase is complete so I can send him the PAT Tool/RACI dcouments to complete.
24/03/2018 DC  CR </v>
          </cell>
          <cell r="BQ326" t="str">
            <v/>
          </cell>
          <cell r="BS326" t="str">
            <v/>
          </cell>
          <cell r="BU326" t="str">
            <v/>
          </cell>
          <cell r="BW326" t="str">
            <v/>
          </cell>
          <cell r="BX326" t="str">
            <v/>
          </cell>
          <cell r="BY326" t="str">
            <v/>
          </cell>
          <cell r="BZ326" t="str">
            <v/>
          </cell>
          <cell r="CA326" t="str">
            <v>T &amp; SS</v>
          </cell>
          <cell r="CB326" t="str">
            <v/>
          </cell>
          <cell r="CC326" t="str">
            <v>Third Party SI / Service Provider</v>
          </cell>
          <cell r="CD326" t="str">
            <v>Other</v>
          </cell>
          <cell r="CE326" t="str">
            <v>Other</v>
          </cell>
          <cell r="CF326" t="str">
            <v>30-60 days</v>
          </cell>
          <cell r="CG326" t="b">
            <v>0</v>
          </cell>
          <cell r="CH326" t="str">
            <v/>
          </cell>
          <cell r="CJ326" t="b">
            <v>0</v>
          </cell>
          <cell r="CK326" t="b">
            <v>0</v>
          </cell>
          <cell r="CL326" t="b">
            <v>0</v>
          </cell>
          <cell r="CM326" t="str">
            <v/>
          </cell>
          <cell r="CN326">
            <v>0</v>
          </cell>
          <cell r="CO326" t="str">
            <v/>
          </cell>
          <cell r="CP326" t="str">
            <v/>
          </cell>
          <cell r="CQ326" t="b">
            <v>0</v>
          </cell>
          <cell r="CR326" t="b">
            <v>0</v>
          </cell>
          <cell r="CS326" t="str">
            <v/>
          </cell>
          <cell r="CT326" t="str">
            <v/>
          </cell>
          <cell r="CU326" t="str">
            <v/>
          </cell>
          <cell r="CV326" t="str">
            <v>Xoserve Internal CR (business improvement initiative)</v>
          </cell>
          <cell r="CW326" t="str">
            <v>Xoserve Only</v>
          </cell>
          <cell r="CX326" t="b">
            <v>0</v>
          </cell>
          <cell r="CY326" t="b">
            <v>0</v>
          </cell>
          <cell r="CZ326" t="b">
            <v>0</v>
          </cell>
          <cell r="DA326" t="b">
            <v>1</v>
          </cell>
          <cell r="DB326" t="str">
            <v>Service Area 23: Internal</v>
          </cell>
          <cell r="DC326" t="str">
            <v>None (Xoserve internal initiative)</v>
          </cell>
          <cell r="DD326" t="str">
            <v>High</v>
          </cell>
          <cell r="DE326" t="b">
            <v>0</v>
          </cell>
          <cell r="DF326" t="b">
            <v>0</v>
          </cell>
        </row>
        <row r="327">
          <cell r="A327" t="str">
            <v>4657</v>
          </cell>
          <cell r="B327" t="str">
            <v>UNC Modification 0636D - Updating the parameters for the NTS Optional Commodity Charge</v>
          </cell>
          <cell r="C327" t="str">
            <v>Y2 - ROM completed</v>
          </cell>
          <cell r="D327">
            <v>43228</v>
          </cell>
          <cell r="E327" t="str">
            <v>0. ROM In-Progress
A5 - Change Proposal awaiting MOD approval (ROM complete)</v>
          </cell>
          <cell r="F327" t="str">
            <v/>
          </cell>
          <cell r="G327" t="b">
            <v>0</v>
          </cell>
          <cell r="H327" t="str">
            <v>0636D</v>
          </cell>
          <cell r="I327">
            <v>43214</v>
          </cell>
          <cell r="K327">
            <v>43198</v>
          </cell>
          <cell r="L327" t="b">
            <v>0</v>
          </cell>
          <cell r="M327" t="str">
            <v/>
          </cell>
          <cell r="N327" t="str">
            <v/>
          </cell>
          <cell r="O327" t="str">
            <v/>
          </cell>
          <cell r="P327" t="str">
            <v>Steve Pownall</v>
          </cell>
          <cell r="Q327" t="str">
            <v/>
          </cell>
          <cell r="R327" t="str">
            <v>Alexander Yankovskiy Gazprom</v>
          </cell>
          <cell r="S327" t="str">
            <v>Steve Ganney</v>
          </cell>
          <cell r="T327" t="str">
            <v>CP</v>
          </cell>
          <cell r="U327" t="str">
            <v>COMPLETE</v>
          </cell>
          <cell r="V327" t="b">
            <v>0</v>
          </cell>
          <cell r="W327">
            <v>43262</v>
          </cell>
          <cell r="X327" t="str">
            <v/>
          </cell>
          <cell r="AD327" t="str">
            <v/>
          </cell>
          <cell r="AF327" t="str">
            <v/>
          </cell>
          <cell r="AN327" t="str">
            <v/>
          </cell>
          <cell r="AR327" t="str">
            <v/>
          </cell>
          <cell r="AS327" t="str">
            <v/>
          </cell>
          <cell r="AZ327" t="str">
            <v/>
          </cell>
          <cell r="BB327" t="str">
            <v/>
          </cell>
          <cell r="BC327" t="str">
            <v/>
          </cell>
          <cell r="BE327" t="b">
            <v>0</v>
          </cell>
          <cell r="BH327">
            <v>43228</v>
          </cell>
          <cell r="BI327">
            <v>43228</v>
          </cell>
          <cell r="BM327" t="str">
            <v/>
          </cell>
          <cell r="BO327" t="str">
            <v>31/05/2018 RJ - No update from Jo Duncan.
24/05/2018 RJ - Update from Jo Duncan: ROM in progress
08/05/2018 DC Paul Orsler sent over the ROM to be sent out to the Joint Office today.
24/04/2018 DC Steve Pownall has sent in a ROM request on behalf of gazpr</v>
          </cell>
          <cell r="BQ327" t="str">
            <v/>
          </cell>
          <cell r="BS327" t="str">
            <v/>
          </cell>
          <cell r="BU327" t="str">
            <v/>
          </cell>
          <cell r="BW327" t="str">
            <v/>
          </cell>
          <cell r="BX327" t="str">
            <v/>
          </cell>
          <cell r="BY327" t="str">
            <v/>
          </cell>
          <cell r="BZ327" t="str">
            <v/>
          </cell>
          <cell r="CA327" t="str">
            <v>Data Office</v>
          </cell>
          <cell r="CB327" t="str">
            <v/>
          </cell>
          <cell r="CC327" t="str">
            <v>Xoserve Resource</v>
          </cell>
          <cell r="CD327" t="str">
            <v/>
          </cell>
          <cell r="CE327" t="str">
            <v/>
          </cell>
          <cell r="CF327" t="str">
            <v/>
          </cell>
          <cell r="CG327" t="b">
            <v>0</v>
          </cell>
          <cell r="CH327" t="str">
            <v/>
          </cell>
          <cell r="CJ327" t="b">
            <v>0</v>
          </cell>
          <cell r="CK327" t="b">
            <v>0</v>
          </cell>
          <cell r="CL327" t="b">
            <v>0</v>
          </cell>
          <cell r="CM327" t="str">
            <v/>
          </cell>
          <cell r="CN327">
            <v>0</v>
          </cell>
          <cell r="CO327" t="str">
            <v/>
          </cell>
          <cell r="CP327" t="str">
            <v/>
          </cell>
          <cell r="CQ327" t="b">
            <v>0</v>
          </cell>
          <cell r="CR327" t="b">
            <v>0</v>
          </cell>
          <cell r="CS327" t="str">
            <v/>
          </cell>
          <cell r="CT327" t="str">
            <v/>
          </cell>
          <cell r="CU327" t="str">
            <v/>
          </cell>
          <cell r="CV327" t="str">
            <v>MOD/Ofgem</v>
          </cell>
          <cell r="CW327" t="str">
            <v/>
          </cell>
          <cell r="CX327" t="b">
            <v>0</v>
          </cell>
          <cell r="CY327" t="b">
            <v>0</v>
          </cell>
          <cell r="CZ327" t="b">
            <v>0</v>
          </cell>
          <cell r="DA327" t="b">
            <v>0</v>
          </cell>
          <cell r="DB327" t="str">
            <v/>
          </cell>
          <cell r="DC327" t="str">
            <v/>
          </cell>
          <cell r="DD327" t="str">
            <v/>
          </cell>
          <cell r="DE327" t="b">
            <v>0</v>
          </cell>
          <cell r="DF327" t="b">
            <v>0</v>
          </cell>
        </row>
        <row r="328">
          <cell r="A328" t="str">
            <v>COR2061</v>
          </cell>
          <cell r="B328" t="str">
            <v>PACE</v>
          </cell>
          <cell r="C328" t="str">
            <v>Z2 - Change cancelled</v>
          </cell>
          <cell r="D328">
            <v>41197</v>
          </cell>
          <cell r="E328" t="str">
            <v>CO RCVD 14/03/2011,CO CLSD 15/10/2012</v>
          </cell>
          <cell r="F328" t="str">
            <v>As PACE is developing into a sizeable initiative &amp; gaining more exposure within the department, it would be beneficial if we were to administer the Project Management elements within Clarity. Using Clarity will add value by assisting in developing &amp; monit</v>
          </cell>
          <cell r="G328" t="b">
            <v>0</v>
          </cell>
          <cell r="H328" t="str">
            <v/>
          </cell>
          <cell r="I328">
            <v>40616</v>
          </cell>
          <cell r="L328" t="b">
            <v>0</v>
          </cell>
          <cell r="M328" t="str">
            <v/>
          </cell>
          <cell r="N328" t="str">
            <v/>
          </cell>
          <cell r="O328" t="str">
            <v/>
          </cell>
          <cell r="P328" t="str">
            <v>Manesh Bulsara</v>
          </cell>
          <cell r="Q328" t="str">
            <v>Workload Meeting 16/03/11</v>
          </cell>
          <cell r="R328" t="str">
            <v>Steve Adcock</v>
          </cell>
          <cell r="S328" t="str">
            <v>Lorraine Cave</v>
          </cell>
          <cell r="T328" t="str">
            <v>CR (internal)</v>
          </cell>
          <cell r="U328" t="str">
            <v>CLOSED</v>
          </cell>
          <cell r="V328" t="b">
            <v>0</v>
          </cell>
          <cell r="W328">
            <v>41197</v>
          </cell>
          <cell r="X328" t="str">
            <v/>
          </cell>
          <cell r="AD328" t="str">
            <v/>
          </cell>
          <cell r="AF328" t="str">
            <v/>
          </cell>
          <cell r="AN328" t="str">
            <v/>
          </cell>
          <cell r="AR328" t="str">
            <v/>
          </cell>
          <cell r="AS328" t="str">
            <v/>
          </cell>
          <cell r="AZ328" t="str">
            <v/>
          </cell>
          <cell r="BB328" t="str">
            <v/>
          </cell>
          <cell r="BC328" t="str">
            <v/>
          </cell>
          <cell r="BE328" t="b">
            <v>0</v>
          </cell>
          <cell r="BF328">
            <v>6</v>
          </cell>
          <cell r="BM328" t="str">
            <v/>
          </cell>
          <cell r="BO328" t="str">
            <v>15/10/12 KB - Closed per emial from Max Pemberton to Lorraine Cave which states "As discussed this is to confirm that you are happy to close down this project. It was raised initially to obtain a WBS code to attract the timesheets for Manesh while he work</v>
          </cell>
          <cell r="BQ328" t="str">
            <v/>
          </cell>
          <cell r="BS328" t="str">
            <v/>
          </cell>
          <cell r="BU328" t="str">
            <v/>
          </cell>
          <cell r="BW328" t="str">
            <v/>
          </cell>
          <cell r="BX328" t="str">
            <v/>
          </cell>
          <cell r="BY328" t="str">
            <v/>
          </cell>
          <cell r="BZ328" t="str">
            <v/>
          </cell>
          <cell r="CA328" t="str">
            <v/>
          </cell>
          <cell r="CB328" t="str">
            <v/>
          </cell>
          <cell r="CC328" t="str">
            <v/>
          </cell>
          <cell r="CD328" t="str">
            <v/>
          </cell>
          <cell r="CE328" t="str">
            <v/>
          </cell>
          <cell r="CF328" t="str">
            <v/>
          </cell>
          <cell r="CG328" t="b">
            <v>0</v>
          </cell>
          <cell r="CH328" t="str">
            <v/>
          </cell>
          <cell r="CJ328" t="b">
            <v>0</v>
          </cell>
          <cell r="CK328" t="b">
            <v>0</v>
          </cell>
          <cell r="CL328" t="b">
            <v>0</v>
          </cell>
          <cell r="CM328" t="str">
            <v/>
          </cell>
          <cell r="CO328" t="str">
            <v/>
          </cell>
          <cell r="CP328" t="str">
            <v/>
          </cell>
          <cell r="CQ328" t="b">
            <v>0</v>
          </cell>
          <cell r="CR328" t="b">
            <v>0</v>
          </cell>
          <cell r="CS328" t="str">
            <v/>
          </cell>
          <cell r="CT328" t="str">
            <v/>
          </cell>
          <cell r="CU328" t="str">
            <v/>
          </cell>
          <cell r="CV328" t="str">
            <v/>
          </cell>
          <cell r="CW328" t="str">
            <v/>
          </cell>
          <cell r="CX328" t="b">
            <v>0</v>
          </cell>
          <cell r="CY328" t="b">
            <v>0</v>
          </cell>
          <cell r="CZ328" t="b">
            <v>0</v>
          </cell>
          <cell r="DA328" t="b">
            <v>0</v>
          </cell>
          <cell r="DB328" t="str">
            <v/>
          </cell>
          <cell r="DC328" t="str">
            <v/>
          </cell>
          <cell r="DD328" t="str">
            <v/>
          </cell>
          <cell r="DE328" t="b">
            <v>0</v>
          </cell>
          <cell r="DF328" t="b">
            <v>0</v>
          </cell>
        </row>
        <row r="329">
          <cell r="A329" t="str">
            <v>COR2064</v>
          </cell>
          <cell r="B329" t="str">
            <v>Migration of Demand Estimation Service</v>
          </cell>
          <cell r="C329" t="str">
            <v>Z1 - Change completed</v>
          </cell>
          <cell r="D329">
            <v>41109</v>
          </cell>
          <cell r="E329" t="str">
            <v>CO RCVD 17/09/2010,EQ PNDG 22/09/2010,BE PROD 21/12/2010,BE SENT 21/12/2010,PD PROD 24/01/2011,PD IMPD 01/01/2012,EQ PNDG 22/09/2010,PD IMPD 01/01/2012,PD CLSD 19/07/2012</v>
          </cell>
          <cell r="F329" t="str">
            <v>This change has been raised to investigate the costs involved in bringing the Demand Estimation service carried out by UKT into Xoserve.</v>
          </cell>
          <cell r="G329" t="b">
            <v>0</v>
          </cell>
          <cell r="H329" t="str">
            <v/>
          </cell>
          <cell r="I329">
            <v>40438</v>
          </cell>
          <cell r="L329" t="b">
            <v>0</v>
          </cell>
          <cell r="M329" t="str">
            <v/>
          </cell>
          <cell r="N329" t="str">
            <v/>
          </cell>
          <cell r="O329" t="str">
            <v/>
          </cell>
          <cell r="P329" t="str">
            <v>Mark Perry</v>
          </cell>
          <cell r="Q329" t="str">
            <v>Workload Meeting 22/09/10</v>
          </cell>
          <cell r="R329" t="str">
            <v>Fiona Cottam</v>
          </cell>
          <cell r="S329" t="str">
            <v>Dave Turpin</v>
          </cell>
          <cell r="T329" t="str">
            <v>CR (internal)</v>
          </cell>
          <cell r="U329" t="str">
            <v>COMPLETE</v>
          </cell>
          <cell r="V329" t="b">
            <v>0</v>
          </cell>
          <cell r="X329" t="str">
            <v>Michelle Fergusson / Stephen Chivers</v>
          </cell>
          <cell r="AD329" t="str">
            <v/>
          </cell>
          <cell r="AF329" t="str">
            <v>PNDG</v>
          </cell>
          <cell r="AG329">
            <v>40443</v>
          </cell>
          <cell r="AN329" t="str">
            <v/>
          </cell>
          <cell r="AR329" t="str">
            <v/>
          </cell>
          <cell r="AS329" t="str">
            <v>SENT</v>
          </cell>
          <cell r="AT329">
            <v>40533</v>
          </cell>
          <cell r="AU329">
            <v>40533</v>
          </cell>
          <cell r="AZ329" t="str">
            <v/>
          </cell>
          <cell r="BB329" t="str">
            <v/>
          </cell>
          <cell r="BC329" t="str">
            <v/>
          </cell>
          <cell r="BE329" t="b">
            <v>0</v>
          </cell>
          <cell r="BF329">
            <v>6</v>
          </cell>
          <cell r="BG329">
            <v>40443</v>
          </cell>
          <cell r="BH329">
            <v>40909</v>
          </cell>
          <cell r="BI329">
            <v>40909</v>
          </cell>
          <cell r="BJ329">
            <v>41108</v>
          </cell>
          <cell r="BK329">
            <v>41108</v>
          </cell>
          <cell r="BM329" t="str">
            <v>CLSD</v>
          </cell>
          <cell r="BN329">
            <v>41109</v>
          </cell>
          <cell r="BO329" t="str">
            <v xml:space="preserve">14/08/12 KB - Email forwarded by Stephen Chivers which confirms Fiona Cottam's approval (Process Owner had transferred from Linda Whitcroft) to close this project down.  Set to PD-CLSD on 19/07/12 per the date of Fiona's e-mail.                           </v>
          </cell>
          <cell r="BQ329" t="str">
            <v/>
          </cell>
          <cell r="BS329" t="str">
            <v/>
          </cell>
          <cell r="BU329" t="str">
            <v/>
          </cell>
          <cell r="BW329" t="str">
            <v/>
          </cell>
          <cell r="BX329" t="str">
            <v/>
          </cell>
          <cell r="BY329" t="str">
            <v/>
          </cell>
          <cell r="BZ329" t="str">
            <v/>
          </cell>
          <cell r="CA329" t="str">
            <v/>
          </cell>
          <cell r="CB329" t="str">
            <v/>
          </cell>
          <cell r="CC329" t="str">
            <v/>
          </cell>
          <cell r="CD329" t="str">
            <v/>
          </cell>
          <cell r="CE329" t="str">
            <v/>
          </cell>
          <cell r="CF329" t="str">
            <v/>
          </cell>
          <cell r="CG329" t="b">
            <v>0</v>
          </cell>
          <cell r="CH329" t="str">
            <v/>
          </cell>
          <cell r="CJ329" t="b">
            <v>0</v>
          </cell>
          <cell r="CK329" t="b">
            <v>0</v>
          </cell>
          <cell r="CL329" t="b">
            <v>0</v>
          </cell>
          <cell r="CM329" t="str">
            <v/>
          </cell>
          <cell r="CO329" t="str">
            <v/>
          </cell>
          <cell r="CP329" t="str">
            <v/>
          </cell>
          <cell r="CQ329" t="b">
            <v>0</v>
          </cell>
          <cell r="CR329" t="b">
            <v>0</v>
          </cell>
          <cell r="CS329" t="str">
            <v/>
          </cell>
          <cell r="CT329" t="str">
            <v/>
          </cell>
          <cell r="CU329" t="str">
            <v/>
          </cell>
          <cell r="CV329" t="str">
            <v/>
          </cell>
          <cell r="CW329" t="str">
            <v/>
          </cell>
          <cell r="CX329" t="b">
            <v>0</v>
          </cell>
          <cell r="CY329" t="b">
            <v>0</v>
          </cell>
          <cell r="CZ329" t="b">
            <v>0</v>
          </cell>
          <cell r="DA329" t="b">
            <v>0</v>
          </cell>
          <cell r="DB329" t="str">
            <v/>
          </cell>
          <cell r="DC329" t="str">
            <v/>
          </cell>
          <cell r="DD329" t="str">
            <v/>
          </cell>
          <cell r="DE329" t="b">
            <v>0</v>
          </cell>
          <cell r="DF329" t="b">
            <v>0</v>
          </cell>
        </row>
        <row r="330">
          <cell r="A330" t="str">
            <v>COR3093</v>
          </cell>
          <cell r="B330" t="str">
            <v>SGN Monthly DVD Market Sector Code Report – add Current Supplier Name</v>
          </cell>
          <cell r="C330" t="str">
            <v>Z2 - Change cancelled</v>
          </cell>
          <cell r="D330">
            <v>41472</v>
          </cell>
          <cell r="E330" t="str">
            <v>CO RCVD 19/06/2013
EQ-PROD 02/07/2013
EQ SENT 16/07/2013
BE-RCVD 17/07/2013
BE-PNDG 17/07/25013
BE-PROD 17/07/2013
BE-CLSD 01/08/2013</v>
          </cell>
          <cell r="F330" t="str">
            <v>SGN require an additional field to be added to the monthly market sector code report provided on a DVD.</v>
          </cell>
          <cell r="G330" t="b">
            <v>0</v>
          </cell>
          <cell r="H330" t="str">
            <v/>
          </cell>
          <cell r="I330">
            <v>41444</v>
          </cell>
          <cell r="J330">
            <v>41457</v>
          </cell>
          <cell r="L330" t="b">
            <v>0</v>
          </cell>
          <cell r="M330" t="str">
            <v>NNW</v>
          </cell>
          <cell r="N330" t="str">
            <v>SGN</v>
          </cell>
          <cell r="O330" t="str">
            <v>Joel Martin</v>
          </cell>
          <cell r="P330" t="str">
            <v>Joel Martin</v>
          </cell>
          <cell r="Q330" t="str">
            <v>Discussed with and allocated to LC in lieu of a Workload meeting. Issued to all internal recipients.</v>
          </cell>
          <cell r="R330" t="str">
            <v/>
          </cell>
          <cell r="S330" t="str">
            <v>Lorraine Cave</v>
          </cell>
          <cell r="T330" t="str">
            <v>CO</v>
          </cell>
          <cell r="U330" t="str">
            <v>CLOSED</v>
          </cell>
          <cell r="V330" t="b">
            <v>1</v>
          </cell>
          <cell r="W330">
            <v>41486</v>
          </cell>
          <cell r="X330" t="str">
            <v>Ian Bevan</v>
          </cell>
          <cell r="Y330">
            <v>41457</v>
          </cell>
          <cell r="Z330">
            <v>41471</v>
          </cell>
          <cell r="AB330">
            <v>41471</v>
          </cell>
          <cell r="AD330" t="str">
            <v/>
          </cell>
          <cell r="AF330" t="str">
            <v>SENT</v>
          </cell>
          <cell r="AG330">
            <v>41471</v>
          </cell>
          <cell r="AH330">
            <v>41472</v>
          </cell>
          <cell r="AI330">
            <v>41486</v>
          </cell>
          <cell r="AN330" t="str">
            <v/>
          </cell>
          <cell r="AR330" t="str">
            <v/>
          </cell>
          <cell r="AS330" t="str">
            <v>CLSD</v>
          </cell>
          <cell r="AT330">
            <v>41487</v>
          </cell>
          <cell r="AZ330" t="str">
            <v/>
          </cell>
          <cell r="BB330" t="str">
            <v/>
          </cell>
          <cell r="BC330" t="str">
            <v/>
          </cell>
          <cell r="BE330" t="b">
            <v>0</v>
          </cell>
          <cell r="BF330">
            <v>5</v>
          </cell>
          <cell r="BM330" t="str">
            <v/>
          </cell>
          <cell r="BO330" t="str">
            <v>31/07/2013 - AT COR CLOSED BY JOEL MARTIN</v>
          </cell>
          <cell r="BQ330" t="str">
            <v/>
          </cell>
          <cell r="BS330" t="str">
            <v/>
          </cell>
          <cell r="BU330" t="str">
            <v/>
          </cell>
          <cell r="BW330" t="str">
            <v/>
          </cell>
          <cell r="BX330" t="str">
            <v/>
          </cell>
          <cell r="BY330" t="str">
            <v/>
          </cell>
          <cell r="BZ330" t="str">
            <v/>
          </cell>
          <cell r="CA330" t="str">
            <v/>
          </cell>
          <cell r="CB330" t="str">
            <v/>
          </cell>
          <cell r="CC330" t="str">
            <v/>
          </cell>
          <cell r="CD330" t="str">
            <v/>
          </cell>
          <cell r="CE330" t="str">
            <v/>
          </cell>
          <cell r="CF330" t="str">
            <v/>
          </cell>
          <cell r="CG330" t="b">
            <v>0</v>
          </cell>
          <cell r="CH330" t="str">
            <v/>
          </cell>
          <cell r="CJ330" t="b">
            <v>0</v>
          </cell>
          <cell r="CK330" t="b">
            <v>0</v>
          </cell>
          <cell r="CL330" t="b">
            <v>0</v>
          </cell>
          <cell r="CM330" t="str">
            <v/>
          </cell>
          <cell r="CO330" t="str">
            <v/>
          </cell>
          <cell r="CP330" t="str">
            <v/>
          </cell>
          <cell r="CQ330" t="b">
            <v>0</v>
          </cell>
          <cell r="CR330" t="b">
            <v>0</v>
          </cell>
          <cell r="CS330" t="str">
            <v/>
          </cell>
          <cell r="CT330" t="str">
            <v/>
          </cell>
          <cell r="CU330" t="str">
            <v/>
          </cell>
          <cell r="CV330" t="str">
            <v/>
          </cell>
          <cell r="CW330" t="str">
            <v/>
          </cell>
          <cell r="CX330" t="b">
            <v>0</v>
          </cell>
          <cell r="CY330" t="b">
            <v>0</v>
          </cell>
          <cell r="CZ330" t="b">
            <v>0</v>
          </cell>
          <cell r="DA330" t="b">
            <v>0</v>
          </cell>
          <cell r="DB330" t="str">
            <v/>
          </cell>
          <cell r="DC330" t="str">
            <v/>
          </cell>
          <cell r="DD330" t="str">
            <v/>
          </cell>
          <cell r="DE330" t="b">
            <v>0</v>
          </cell>
          <cell r="DF330" t="b">
            <v>0</v>
          </cell>
        </row>
        <row r="331">
          <cell r="A331" t="str">
            <v>COR1910</v>
          </cell>
          <cell r="B331" t="str">
            <v>Tape Backup Library</v>
          </cell>
          <cell r="C331" t="str">
            <v>Z2 - Change cancelled</v>
          </cell>
          <cell r="D331">
            <v>40882</v>
          </cell>
          <cell r="E331" t="str">
            <v>CO RCVD 08/03/2010,EQ PNDG 10/03/2010,EQ PROD 25/03/2011,EQ SENT 25/03/2011,EQ CLSD 05/12/2011</v>
          </cell>
          <cell r="F331" t="str">
            <v>TCS have advised that the tape backup library in the TCS data centre has reached capacity &amp; a new solution is required to support the current change programme.</v>
          </cell>
          <cell r="G331" t="b">
            <v>0</v>
          </cell>
          <cell r="H331" t="str">
            <v/>
          </cell>
          <cell r="I331">
            <v>40245</v>
          </cell>
          <cell r="J331">
            <v>40627</v>
          </cell>
          <cell r="L331" t="b">
            <v>0</v>
          </cell>
          <cell r="M331" t="str">
            <v/>
          </cell>
          <cell r="N331" t="str">
            <v/>
          </cell>
          <cell r="O331" t="str">
            <v/>
          </cell>
          <cell r="P331" t="str">
            <v>Sat Kalsi</v>
          </cell>
          <cell r="Q331" t="str">
            <v>Workload Meeting 10/03/09</v>
          </cell>
          <cell r="R331" t="str">
            <v>Steve Adcock</v>
          </cell>
          <cell r="S331" t="str">
            <v>Chris Fears</v>
          </cell>
          <cell r="T331" t="str">
            <v>CR (internal)</v>
          </cell>
          <cell r="U331" t="str">
            <v>CLOSED</v>
          </cell>
          <cell r="V331" t="b">
            <v>0</v>
          </cell>
          <cell r="X331" t="str">
            <v>Christina McArthur</v>
          </cell>
          <cell r="Y331">
            <v>40627</v>
          </cell>
          <cell r="Z331">
            <v>40627</v>
          </cell>
          <cell r="AA331">
            <v>40627</v>
          </cell>
          <cell r="AB331">
            <v>40627</v>
          </cell>
          <cell r="AD331" t="str">
            <v/>
          </cell>
          <cell r="AE331">
            <v>40718</v>
          </cell>
          <cell r="AF331" t="str">
            <v>CLSD</v>
          </cell>
          <cell r="AG331">
            <v>40882</v>
          </cell>
          <cell r="AN331" t="str">
            <v/>
          </cell>
          <cell r="AR331" t="str">
            <v/>
          </cell>
          <cell r="AS331" t="str">
            <v/>
          </cell>
          <cell r="AZ331" t="str">
            <v/>
          </cell>
          <cell r="BB331" t="str">
            <v/>
          </cell>
          <cell r="BC331" t="str">
            <v/>
          </cell>
          <cell r="BE331" t="b">
            <v>0</v>
          </cell>
          <cell r="BF331">
            <v>7</v>
          </cell>
          <cell r="BM331" t="str">
            <v/>
          </cell>
          <cell r="BO331" t="str">
            <v>05/12/11 KB - Closed as per e-mail from Christina McArthur as this change has been superseded by COR2433.                                                                                                                                    29/06/11 AK - Disc</v>
          </cell>
          <cell r="BQ331" t="str">
            <v/>
          </cell>
          <cell r="BS331" t="str">
            <v/>
          </cell>
          <cell r="BU331" t="str">
            <v/>
          </cell>
          <cell r="BW331" t="str">
            <v/>
          </cell>
          <cell r="BX331" t="str">
            <v/>
          </cell>
          <cell r="BY331" t="str">
            <v/>
          </cell>
          <cell r="BZ331" t="str">
            <v/>
          </cell>
          <cell r="CA331" t="str">
            <v/>
          </cell>
          <cell r="CB331" t="str">
            <v/>
          </cell>
          <cell r="CC331" t="str">
            <v/>
          </cell>
          <cell r="CD331" t="str">
            <v/>
          </cell>
          <cell r="CE331" t="str">
            <v/>
          </cell>
          <cell r="CF331" t="str">
            <v/>
          </cell>
          <cell r="CG331" t="b">
            <v>0</v>
          </cell>
          <cell r="CH331" t="str">
            <v/>
          </cell>
          <cell r="CJ331" t="b">
            <v>0</v>
          </cell>
          <cell r="CK331" t="b">
            <v>0</v>
          </cell>
          <cell r="CL331" t="b">
            <v>0</v>
          </cell>
          <cell r="CM331" t="str">
            <v/>
          </cell>
          <cell r="CO331" t="str">
            <v/>
          </cell>
          <cell r="CP331" t="str">
            <v/>
          </cell>
          <cell r="CQ331" t="b">
            <v>0</v>
          </cell>
          <cell r="CR331" t="b">
            <v>0</v>
          </cell>
          <cell r="CS331" t="str">
            <v/>
          </cell>
          <cell r="CT331" t="str">
            <v/>
          </cell>
          <cell r="CU331" t="str">
            <v/>
          </cell>
          <cell r="CV331" t="str">
            <v/>
          </cell>
          <cell r="CW331" t="str">
            <v/>
          </cell>
          <cell r="CX331" t="b">
            <v>0</v>
          </cell>
          <cell r="CY331" t="b">
            <v>0</v>
          </cell>
          <cell r="CZ331" t="b">
            <v>0</v>
          </cell>
          <cell r="DA331" t="b">
            <v>0</v>
          </cell>
          <cell r="DB331" t="str">
            <v/>
          </cell>
          <cell r="DC331" t="str">
            <v/>
          </cell>
          <cell r="DD331" t="str">
            <v/>
          </cell>
          <cell r="DE331" t="b">
            <v>0</v>
          </cell>
          <cell r="DF331" t="b">
            <v>0</v>
          </cell>
        </row>
        <row r="332">
          <cell r="A332" t="str">
            <v>COR1910a</v>
          </cell>
          <cell r="B332" t="str">
            <v>Tape Backup Library</v>
          </cell>
          <cell r="C332" t="str">
            <v>Z2 - Change cancelled</v>
          </cell>
          <cell r="D332">
            <v>40882</v>
          </cell>
          <cell r="E332" t="str">
            <v>EQ PNDG 05/09/2011,EQ CLSD 05/12/2011</v>
          </cell>
          <cell r="F332" t="str">
            <v>As above - see notes dated 12/09/11</v>
          </cell>
          <cell r="G332" t="b">
            <v>0</v>
          </cell>
          <cell r="H332" t="str">
            <v/>
          </cell>
          <cell r="I332">
            <v>40245</v>
          </cell>
          <cell r="L332" t="b">
            <v>0</v>
          </cell>
          <cell r="M332" t="str">
            <v/>
          </cell>
          <cell r="N332" t="str">
            <v/>
          </cell>
          <cell r="O332" t="str">
            <v/>
          </cell>
          <cell r="P332" t="str">
            <v>Sat Kalsi</v>
          </cell>
          <cell r="Q332" t="str">
            <v>Workload Meeting 10/03/09</v>
          </cell>
          <cell r="R332" t="str">
            <v>Steve Adcock</v>
          </cell>
          <cell r="S332" t="str">
            <v>Chris Fears</v>
          </cell>
          <cell r="T332" t="str">
            <v>CR (internal)</v>
          </cell>
          <cell r="U332" t="str">
            <v>CLOSED</v>
          </cell>
          <cell r="V332" t="b">
            <v>0</v>
          </cell>
          <cell r="X332" t="str">
            <v>Christina McArthur</v>
          </cell>
          <cell r="AD332" t="str">
            <v/>
          </cell>
          <cell r="AF332" t="str">
            <v>CLSD</v>
          </cell>
          <cell r="AG332">
            <v>40882</v>
          </cell>
          <cell r="AN332" t="str">
            <v/>
          </cell>
          <cell r="AR332" t="str">
            <v/>
          </cell>
          <cell r="AS332" t="str">
            <v/>
          </cell>
          <cell r="AZ332" t="str">
            <v/>
          </cell>
          <cell r="BB332" t="str">
            <v/>
          </cell>
          <cell r="BC332" t="str">
            <v/>
          </cell>
          <cell r="BE332" t="b">
            <v>0</v>
          </cell>
          <cell r="BF332">
            <v>7</v>
          </cell>
          <cell r="BM332" t="str">
            <v/>
          </cell>
          <cell r="BO332" t="str">
            <v>05/12/11 KB - Closed as per e-mail from Christina McArthur as this change has been superseded by COR2433.                                                                                                     12/09/11 AK - On 05/09/11 an email was received f</v>
          </cell>
          <cell r="BQ332" t="str">
            <v/>
          </cell>
          <cell r="BS332" t="str">
            <v/>
          </cell>
          <cell r="BU332" t="str">
            <v/>
          </cell>
          <cell r="BW332" t="str">
            <v/>
          </cell>
          <cell r="BX332" t="str">
            <v/>
          </cell>
          <cell r="BY332" t="str">
            <v/>
          </cell>
          <cell r="BZ332" t="str">
            <v/>
          </cell>
          <cell r="CA332" t="str">
            <v/>
          </cell>
          <cell r="CB332" t="str">
            <v/>
          </cell>
          <cell r="CC332" t="str">
            <v/>
          </cell>
          <cell r="CD332" t="str">
            <v/>
          </cell>
          <cell r="CE332" t="str">
            <v/>
          </cell>
          <cell r="CF332" t="str">
            <v/>
          </cell>
          <cell r="CG332" t="b">
            <v>0</v>
          </cell>
          <cell r="CH332" t="str">
            <v/>
          </cell>
          <cell r="CJ332" t="b">
            <v>0</v>
          </cell>
          <cell r="CK332" t="b">
            <v>0</v>
          </cell>
          <cell r="CL332" t="b">
            <v>0</v>
          </cell>
          <cell r="CM332" t="str">
            <v/>
          </cell>
          <cell r="CO332" t="str">
            <v/>
          </cell>
          <cell r="CP332" t="str">
            <v/>
          </cell>
          <cell r="CQ332" t="b">
            <v>0</v>
          </cell>
          <cell r="CR332" t="b">
            <v>0</v>
          </cell>
          <cell r="CS332" t="str">
            <v/>
          </cell>
          <cell r="CT332" t="str">
            <v/>
          </cell>
          <cell r="CU332" t="str">
            <v/>
          </cell>
          <cell r="CV332" t="str">
            <v/>
          </cell>
          <cell r="CW332" t="str">
            <v/>
          </cell>
          <cell r="CX332" t="b">
            <v>0</v>
          </cell>
          <cell r="CY332" t="b">
            <v>0</v>
          </cell>
          <cell r="CZ332" t="b">
            <v>0</v>
          </cell>
          <cell r="DA332" t="b">
            <v>0</v>
          </cell>
          <cell r="DB332" t="str">
            <v/>
          </cell>
          <cell r="DC332" t="str">
            <v/>
          </cell>
          <cell r="DD332" t="str">
            <v/>
          </cell>
          <cell r="DE332" t="b">
            <v>0</v>
          </cell>
          <cell r="DF332" t="b">
            <v>0</v>
          </cell>
        </row>
        <row r="333">
          <cell r="A333" t="str">
            <v>4375</v>
          </cell>
          <cell r="B333" t="str">
            <v>NTS Gemini Data Import into SAP BW</v>
          </cell>
          <cell r="C333" t="str">
            <v>Z2 - Change cancelled</v>
          </cell>
          <cell r="D333">
            <v>43112</v>
          </cell>
          <cell r="E333" t="str">
            <v>CO-RCVD 22/09/2017
Moved from CO-RCVD to 2.2 Awaiting ME/BICC HLE Quote 09/11/2017
99. Change Cancelled</v>
          </cell>
          <cell r="F333" t="str">
            <v>Currently a macro spreadsheet is used on the team for validation of the ARS and REV charges on the NTS Entry Capacity Invoice using data from Gemini. 
Due to some MOD changes and EU requirements, the team is required to carry out manual manipulation and m</v>
          </cell>
          <cell r="G333" t="b">
            <v>0</v>
          </cell>
          <cell r="H333" t="str">
            <v/>
          </cell>
          <cell r="I333">
            <v>43000</v>
          </cell>
          <cell r="K333">
            <v>43039</v>
          </cell>
          <cell r="L333" t="b">
            <v>0</v>
          </cell>
          <cell r="M333" t="str">
            <v/>
          </cell>
          <cell r="N333" t="str">
            <v/>
          </cell>
          <cell r="O333" t="str">
            <v/>
          </cell>
          <cell r="P333" t="str">
            <v>Matthew Newman</v>
          </cell>
          <cell r="Q333" t="str">
            <v>ICAF 27/9/17</v>
          </cell>
          <cell r="R333" t="str">
            <v>Andy Miller</v>
          </cell>
          <cell r="S333" t="str">
            <v>Tom Lineham</v>
          </cell>
          <cell r="T333" t="str">
            <v>CR (Internal)</v>
          </cell>
          <cell r="U333" t="str">
            <v>CLOSED</v>
          </cell>
          <cell r="V333" t="b">
            <v>0</v>
          </cell>
          <cell r="W333">
            <v>43112</v>
          </cell>
          <cell r="X333" t="str">
            <v/>
          </cell>
          <cell r="AD333" t="str">
            <v/>
          </cell>
          <cell r="AF333" t="str">
            <v/>
          </cell>
          <cell r="AN333" t="str">
            <v/>
          </cell>
          <cell r="AR333" t="str">
            <v/>
          </cell>
          <cell r="AS333" t="str">
            <v/>
          </cell>
          <cell r="AZ333" t="str">
            <v/>
          </cell>
          <cell r="BB333" t="str">
            <v/>
          </cell>
          <cell r="BC333" t="str">
            <v/>
          </cell>
          <cell r="BE333" t="b">
            <v>0</v>
          </cell>
          <cell r="BH333">
            <v>36558</v>
          </cell>
          <cell r="BM333" t="str">
            <v/>
          </cell>
          <cell r="BO333" t="str">
            <v xml:space="preserve">16/01/18 DC during a meeting with ME and Data this change was discussed and it may not be as expensive and first thought, Steve C is to speak to Tom and let us know what the deal is.
12/01/2018 DC I have received an email from Tom Lineham confirming this </v>
          </cell>
          <cell r="BQ333" t="str">
            <v/>
          </cell>
          <cell r="BS333" t="str">
            <v/>
          </cell>
          <cell r="BU333" t="str">
            <v/>
          </cell>
          <cell r="BW333" t="str">
            <v/>
          </cell>
          <cell r="BX333" t="str">
            <v/>
          </cell>
          <cell r="BY333" t="str">
            <v>99</v>
          </cell>
          <cell r="BZ333" t="str">
            <v/>
          </cell>
          <cell r="CA333" t="str">
            <v>Data Office</v>
          </cell>
          <cell r="CB333" t="str">
            <v/>
          </cell>
          <cell r="CC333" t="str">
            <v>Project Delivery</v>
          </cell>
          <cell r="CD333" t="str">
            <v>BW</v>
          </cell>
          <cell r="CE333" t="str">
            <v>Other</v>
          </cell>
          <cell r="CF333" t="str">
            <v>31-100days</v>
          </cell>
          <cell r="CG333" t="b">
            <v>0</v>
          </cell>
          <cell r="CH333" t="str">
            <v/>
          </cell>
          <cell r="CJ333" t="b">
            <v>0</v>
          </cell>
          <cell r="CK333" t="b">
            <v>0</v>
          </cell>
          <cell r="CL333" t="b">
            <v>0</v>
          </cell>
          <cell r="CM333" t="str">
            <v/>
          </cell>
          <cell r="CO333" t="str">
            <v/>
          </cell>
          <cell r="CP333" t="str">
            <v/>
          </cell>
          <cell r="CQ333" t="b">
            <v>0</v>
          </cell>
          <cell r="CR333" t="b">
            <v>0</v>
          </cell>
          <cell r="CS333" t="str">
            <v/>
          </cell>
          <cell r="CT333" t="str">
            <v/>
          </cell>
          <cell r="CU333" t="str">
            <v/>
          </cell>
          <cell r="CV333" t="str">
            <v>Additional or 3rd Party Service Request</v>
          </cell>
          <cell r="CW333" t="str">
            <v>One Market Participant</v>
          </cell>
          <cell r="CX333" t="b">
            <v>0</v>
          </cell>
          <cell r="CY333" t="b">
            <v>1</v>
          </cell>
          <cell r="CZ333" t="b">
            <v>0</v>
          </cell>
          <cell r="DA333" t="b">
            <v>0</v>
          </cell>
          <cell r="DB333" t="str">
            <v>Service Area 23: Internal</v>
          </cell>
          <cell r="DC333" t="str">
            <v>None (Xoserve internal initiative)</v>
          </cell>
          <cell r="DD333" t="str">
            <v>Low</v>
          </cell>
          <cell r="DE333" t="b">
            <v>0</v>
          </cell>
          <cell r="DF333" t="b">
            <v>0</v>
          </cell>
        </row>
        <row r="334">
          <cell r="A334" t="str">
            <v>4508</v>
          </cell>
          <cell r="B334" t="str">
            <v>USM File Occurrence Limit Change</v>
          </cell>
          <cell r="C334" t="str">
            <v>Z1 - Change completed</v>
          </cell>
          <cell r="D334">
            <v>43136</v>
          </cell>
          <cell r="E334" t="str">
            <v>CO-RCVD 25/10/2017
Moved from CO-RCVD to 2.2 Awaiting ME/BICC HLE Quote 09/11/2017
11. Change In Delivery
100. Change Completed</v>
          </cell>
          <cell r="F334" t="str">
            <v>THE USM file (Unique Sites Allocation) is received by SAP-ISU from Gemini on a twice daily basis and contains all allocated energy for Unique Sites (NTS, Telemetered and Shared). During the UK Link Programme, no defined record occurrence limit was availab</v>
          </cell>
          <cell r="G334" t="b">
            <v>0</v>
          </cell>
          <cell r="H334" t="str">
            <v/>
          </cell>
          <cell r="I334">
            <v>43033</v>
          </cell>
          <cell r="K334">
            <v>43042</v>
          </cell>
          <cell r="L334" t="b">
            <v>0</v>
          </cell>
          <cell r="M334" t="str">
            <v/>
          </cell>
          <cell r="N334" t="str">
            <v/>
          </cell>
          <cell r="O334" t="str">
            <v/>
          </cell>
          <cell r="P334" t="str">
            <v>Dean Johnson/Sandra Simpson</v>
          </cell>
          <cell r="Q334" t="str">
            <v>ICAF 25/10/2017</v>
          </cell>
          <cell r="R334" t="str">
            <v>Lee Foster</v>
          </cell>
          <cell r="S334" t="str">
            <v>Padmini Duvvuri</v>
          </cell>
          <cell r="T334" t="str">
            <v>CR (Internal)</v>
          </cell>
          <cell r="U334" t="str">
            <v>COMPLETE</v>
          </cell>
          <cell r="V334" t="b">
            <v>0</v>
          </cell>
          <cell r="W334">
            <v>43136</v>
          </cell>
          <cell r="X334" t="str">
            <v/>
          </cell>
          <cell r="AD334" t="str">
            <v/>
          </cell>
          <cell r="AF334" t="str">
            <v/>
          </cell>
          <cell r="AN334" t="str">
            <v/>
          </cell>
          <cell r="AR334" t="str">
            <v/>
          </cell>
          <cell r="AS334" t="str">
            <v/>
          </cell>
          <cell r="AZ334" t="str">
            <v/>
          </cell>
          <cell r="BB334" t="str">
            <v/>
          </cell>
          <cell r="BC334" t="str">
            <v/>
          </cell>
          <cell r="BE334" t="b">
            <v>0</v>
          </cell>
          <cell r="BH334">
            <v>43133</v>
          </cell>
          <cell r="BI334">
            <v>43136</v>
          </cell>
          <cell r="BM334" t="str">
            <v/>
          </cell>
          <cell r="BO334" t="str">
            <v>05/02/2018 DC Email confirmation that this change has been deployed.
05/02/2018 DC I have chased Karen Goodwin to see it this change has been implemented yet as Dean Johnson is chasing it.
29/01/2018 AC - Update from ME schedule: Merging with defect chang</v>
          </cell>
          <cell r="BQ334" t="str">
            <v/>
          </cell>
          <cell r="BS334" t="str">
            <v/>
          </cell>
          <cell r="BU334" t="str">
            <v/>
          </cell>
          <cell r="BW334" t="str">
            <v/>
          </cell>
          <cell r="BX334" t="str">
            <v/>
          </cell>
          <cell r="BY334" t="str">
            <v>50</v>
          </cell>
          <cell r="BZ334" t="str">
            <v/>
          </cell>
          <cell r="CA334" t="str">
            <v>R &amp; N</v>
          </cell>
          <cell r="CB334" t="str">
            <v>XO3579</v>
          </cell>
          <cell r="CC334" t="str">
            <v>ME</v>
          </cell>
          <cell r="CD334" t="str">
            <v>ISU</v>
          </cell>
          <cell r="CE334" t="str">
            <v>Other</v>
          </cell>
          <cell r="CF334" t="str">
            <v>0-30days</v>
          </cell>
          <cell r="CG334" t="b">
            <v>0</v>
          </cell>
          <cell r="CH334" t="str">
            <v/>
          </cell>
          <cell r="CJ334" t="b">
            <v>0</v>
          </cell>
          <cell r="CK334" t="b">
            <v>0</v>
          </cell>
          <cell r="CL334" t="b">
            <v>0</v>
          </cell>
          <cell r="CM334" t="str">
            <v/>
          </cell>
          <cell r="CO334" t="str">
            <v/>
          </cell>
          <cell r="CP334" t="str">
            <v/>
          </cell>
          <cell r="CQ334" t="b">
            <v>0</v>
          </cell>
          <cell r="CR334" t="b">
            <v>0</v>
          </cell>
          <cell r="CS334" t="str">
            <v/>
          </cell>
          <cell r="CT334" t="str">
            <v/>
          </cell>
          <cell r="CU334" t="str">
            <v/>
          </cell>
          <cell r="CV334" t="str">
            <v/>
          </cell>
          <cell r="CW334" t="str">
            <v/>
          </cell>
          <cell r="CX334" t="b">
            <v>0</v>
          </cell>
          <cell r="CY334" t="b">
            <v>0</v>
          </cell>
          <cell r="CZ334" t="b">
            <v>0</v>
          </cell>
          <cell r="DA334" t="b">
            <v>0</v>
          </cell>
          <cell r="DB334" t="str">
            <v/>
          </cell>
          <cell r="DC334" t="str">
            <v/>
          </cell>
          <cell r="DD334" t="str">
            <v/>
          </cell>
          <cell r="DE334" t="b">
            <v>0</v>
          </cell>
          <cell r="DF334" t="b">
            <v>0</v>
          </cell>
        </row>
        <row r="335">
          <cell r="A335" t="str">
            <v>COR3264</v>
          </cell>
          <cell r="B335" t="str">
            <v>Relocation of DN energy processes currently undertaken by NTS</v>
          </cell>
          <cell r="C335" t="str">
            <v>Z2 - Change cancelled</v>
          </cell>
          <cell r="D335">
            <v>41682</v>
          </cell>
          <cell r="E335" t="str">
            <v>CO-RCVD 21/11/2013
EQ-PROD 04/12/2013
EQ-SENT 22/01/2014
EQ-CLSD 12/02/2014</v>
          </cell>
          <cell r="F335" t="str">
            <v>Rationalisation of DN related tasks undertaken by NTS has identified the following activities that need to be relocated.</v>
          </cell>
          <cell r="G335" t="b">
            <v>0</v>
          </cell>
          <cell r="H335" t="str">
            <v/>
          </cell>
          <cell r="I335">
            <v>41599</v>
          </cell>
          <cell r="J335">
            <v>41612</v>
          </cell>
          <cell r="K335">
            <v>41730</v>
          </cell>
          <cell r="L335" t="b">
            <v>1</v>
          </cell>
          <cell r="M335" t="str">
            <v>ALL</v>
          </cell>
          <cell r="N335" t="str">
            <v/>
          </cell>
          <cell r="O335" t="str">
            <v>Alan Raper</v>
          </cell>
          <cell r="P335" t="str">
            <v>Alan Raper</v>
          </cell>
          <cell r="Q335" t="str">
            <v/>
          </cell>
          <cell r="R335" t="str">
            <v>Tricia Moody</v>
          </cell>
          <cell r="S335" t="str">
            <v>Andy Earnshaw</v>
          </cell>
          <cell r="T335" t="str">
            <v>CO</v>
          </cell>
          <cell r="U335" t="str">
            <v>CLOSED</v>
          </cell>
          <cell r="V335" t="b">
            <v>1</v>
          </cell>
          <cell r="X335" t="str">
            <v>Jo Beardsmore</v>
          </cell>
          <cell r="Y335">
            <v>41612</v>
          </cell>
          <cell r="Z335">
            <v>41670</v>
          </cell>
          <cell r="AB335">
            <v>41661</v>
          </cell>
          <cell r="AD335" t="str">
            <v/>
          </cell>
          <cell r="AE335">
            <v>41745</v>
          </cell>
          <cell r="AF335" t="str">
            <v>CLSD</v>
          </cell>
          <cell r="AG335">
            <v>41682</v>
          </cell>
          <cell r="AN335" t="str">
            <v/>
          </cell>
          <cell r="AR335" t="str">
            <v/>
          </cell>
          <cell r="AS335" t="str">
            <v/>
          </cell>
          <cell r="AZ335" t="str">
            <v/>
          </cell>
          <cell r="BB335" t="str">
            <v/>
          </cell>
          <cell r="BC335" t="str">
            <v/>
          </cell>
          <cell r="BE335" t="b">
            <v>0</v>
          </cell>
          <cell r="BF335">
            <v>3</v>
          </cell>
          <cell r="BM335" t="str">
            <v/>
          </cell>
          <cell r="BO335" t="str">
            <v>12/02/14 KB - COR3264 closed per CMSG agreement.  Refer to meeting minutes.  
07/02/14 KB - Note sent from Jo Beardsmore to Alan Raper recommending closure of this CO.  Await response from Alan. 
23/01/14 KB - Update from Alan - The more I look at these a</v>
          </cell>
          <cell r="BQ335" t="str">
            <v/>
          </cell>
          <cell r="BS335" t="str">
            <v/>
          </cell>
          <cell r="BU335" t="str">
            <v/>
          </cell>
          <cell r="BW335" t="str">
            <v/>
          </cell>
          <cell r="BX335" t="str">
            <v/>
          </cell>
          <cell r="BY335" t="str">
            <v/>
          </cell>
          <cell r="BZ335" t="str">
            <v/>
          </cell>
          <cell r="CA335" t="str">
            <v/>
          </cell>
          <cell r="CB335" t="str">
            <v/>
          </cell>
          <cell r="CC335" t="str">
            <v/>
          </cell>
          <cell r="CD335" t="str">
            <v/>
          </cell>
          <cell r="CE335" t="str">
            <v/>
          </cell>
          <cell r="CF335" t="str">
            <v/>
          </cell>
          <cell r="CG335" t="b">
            <v>0</v>
          </cell>
          <cell r="CH335" t="str">
            <v/>
          </cell>
          <cell r="CJ335" t="b">
            <v>0</v>
          </cell>
          <cell r="CK335" t="b">
            <v>0</v>
          </cell>
          <cell r="CL335" t="b">
            <v>0</v>
          </cell>
          <cell r="CM335" t="str">
            <v/>
          </cell>
          <cell r="CO335" t="str">
            <v/>
          </cell>
          <cell r="CP335" t="str">
            <v/>
          </cell>
          <cell r="CQ335" t="b">
            <v>0</v>
          </cell>
          <cell r="CR335" t="b">
            <v>0</v>
          </cell>
          <cell r="CS335" t="str">
            <v/>
          </cell>
          <cell r="CT335" t="str">
            <v/>
          </cell>
          <cell r="CU335" t="str">
            <v/>
          </cell>
          <cell r="CV335" t="str">
            <v/>
          </cell>
          <cell r="CW335" t="str">
            <v/>
          </cell>
          <cell r="CX335" t="b">
            <v>0</v>
          </cell>
          <cell r="CY335" t="b">
            <v>0</v>
          </cell>
          <cell r="CZ335" t="b">
            <v>0</v>
          </cell>
          <cell r="DA335" t="b">
            <v>0</v>
          </cell>
          <cell r="DB335" t="str">
            <v/>
          </cell>
          <cell r="DC335" t="str">
            <v/>
          </cell>
          <cell r="DD335" t="str">
            <v/>
          </cell>
          <cell r="DE335" t="b">
            <v>0</v>
          </cell>
          <cell r="DF335" t="b">
            <v>0</v>
          </cell>
        </row>
        <row r="336">
          <cell r="A336" t="str">
            <v>COR3275</v>
          </cell>
          <cell r="B336" t="str">
            <v>Unregistered Supply Points – Portfolio Clearance Initiative – Stage 2</v>
          </cell>
          <cell r="C336" t="str">
            <v>Z2 - Change cancelled</v>
          </cell>
          <cell r="D336">
            <v>41624</v>
          </cell>
          <cell r="E336" t="str">
            <v>CO-RCVD 02/12/2013
EQ-PROD 13/12/2013
EQ-CLSD 16/12/2013</v>
          </cell>
          <cell r="F336" t="str">
            <v xml:space="preserve">This change order request is linked to COR 3234 (Portfolio Clearance Initiative) which requires Xoserve to prepare and provide to Shippers unregistered and shipperless supply point datasets. This COR requires Xoserve to undertake stage two of the process </v>
          </cell>
          <cell r="G336" t="b">
            <v>0</v>
          </cell>
          <cell r="H336" t="str">
            <v/>
          </cell>
          <cell r="I336">
            <v>41610</v>
          </cell>
          <cell r="J336">
            <v>41621</v>
          </cell>
          <cell r="K336">
            <v>41760</v>
          </cell>
          <cell r="L336" t="b">
            <v>1</v>
          </cell>
          <cell r="M336" t="str">
            <v>ADN</v>
          </cell>
          <cell r="N336" t="str">
            <v/>
          </cell>
          <cell r="O336" t="str">
            <v>Joel Martin</v>
          </cell>
          <cell r="P336" t="str">
            <v>Joel Martin</v>
          </cell>
          <cell r="Q336" t="str">
            <v/>
          </cell>
          <cell r="R336" t="str">
            <v/>
          </cell>
          <cell r="S336" t="str">
            <v>Lorraine Cave</v>
          </cell>
          <cell r="T336" t="str">
            <v>CO</v>
          </cell>
          <cell r="U336" t="str">
            <v>CLOSED</v>
          </cell>
          <cell r="V336" t="b">
            <v>1</v>
          </cell>
          <cell r="X336" t="str">
            <v>Nita Patel</v>
          </cell>
          <cell r="Y336">
            <v>41621</v>
          </cell>
          <cell r="Z336">
            <v>41647</v>
          </cell>
          <cell r="AD336" t="str">
            <v/>
          </cell>
          <cell r="AF336" t="str">
            <v>CLSD</v>
          </cell>
          <cell r="AG336">
            <v>41624</v>
          </cell>
          <cell r="AN336" t="str">
            <v/>
          </cell>
          <cell r="AR336" t="str">
            <v/>
          </cell>
          <cell r="AS336" t="str">
            <v/>
          </cell>
          <cell r="AZ336" t="str">
            <v/>
          </cell>
          <cell r="BB336" t="str">
            <v/>
          </cell>
          <cell r="BC336" t="str">
            <v/>
          </cell>
          <cell r="BE336" t="b">
            <v>0</v>
          </cell>
          <cell r="BF336">
            <v>3</v>
          </cell>
          <cell r="BM336" t="str">
            <v/>
          </cell>
          <cell r="BO336" t="str">
            <v>16/12/13 KB - After further discussion, it has ben agreed that COR3275 should close and progress as COR3234.1 
10/12/13 KB - As agreed with Lorraine &amp; Nita, this has been logged under a new ref as it will require a separate BER/sanction to COR3234.</v>
          </cell>
          <cell r="BQ336" t="str">
            <v/>
          </cell>
          <cell r="BS336" t="str">
            <v/>
          </cell>
          <cell r="BU336" t="str">
            <v/>
          </cell>
          <cell r="BW336" t="str">
            <v/>
          </cell>
          <cell r="BX336" t="str">
            <v/>
          </cell>
          <cell r="BY336" t="str">
            <v/>
          </cell>
          <cell r="BZ336" t="str">
            <v/>
          </cell>
          <cell r="CA336" t="str">
            <v/>
          </cell>
          <cell r="CB336" t="str">
            <v/>
          </cell>
          <cell r="CC336" t="str">
            <v/>
          </cell>
          <cell r="CD336" t="str">
            <v/>
          </cell>
          <cell r="CE336" t="str">
            <v/>
          </cell>
          <cell r="CF336" t="str">
            <v/>
          </cell>
          <cell r="CG336" t="b">
            <v>0</v>
          </cell>
          <cell r="CH336" t="str">
            <v/>
          </cell>
          <cell r="CJ336" t="b">
            <v>0</v>
          </cell>
          <cell r="CK336" t="b">
            <v>0</v>
          </cell>
          <cell r="CL336" t="b">
            <v>0</v>
          </cell>
          <cell r="CM336" t="str">
            <v/>
          </cell>
          <cell r="CO336" t="str">
            <v/>
          </cell>
          <cell r="CP336" t="str">
            <v/>
          </cell>
          <cell r="CQ336" t="b">
            <v>0</v>
          </cell>
          <cell r="CR336" t="b">
            <v>0</v>
          </cell>
          <cell r="CS336" t="str">
            <v/>
          </cell>
          <cell r="CT336" t="str">
            <v/>
          </cell>
          <cell r="CU336" t="str">
            <v/>
          </cell>
          <cell r="CV336" t="str">
            <v/>
          </cell>
          <cell r="CW336" t="str">
            <v/>
          </cell>
          <cell r="CX336" t="b">
            <v>0</v>
          </cell>
          <cell r="CY336" t="b">
            <v>0</v>
          </cell>
          <cell r="CZ336" t="b">
            <v>0</v>
          </cell>
          <cell r="DA336" t="b">
            <v>0</v>
          </cell>
          <cell r="DB336" t="str">
            <v/>
          </cell>
          <cell r="DC336" t="str">
            <v/>
          </cell>
          <cell r="DD336" t="str">
            <v/>
          </cell>
          <cell r="DE336" t="b">
            <v>0</v>
          </cell>
          <cell r="DF336" t="b">
            <v>0</v>
          </cell>
        </row>
        <row r="337">
          <cell r="A337" t="str">
            <v>COR3581</v>
          </cell>
          <cell r="B337" t="str">
            <v>Xoserve disaggregation of multi meter supply points with a DM element (Mod 428)</v>
          </cell>
          <cell r="C337" t="str">
            <v>Z2 - Change cancelled</v>
          </cell>
          <cell r="D337">
            <v>42661</v>
          </cell>
          <cell r="E337" t="str">
            <v>CO-RCVD 11/02/2015
EQ-PROD 24/02/2015
EQ-SENT 01/04/2015
BE-RCVD 02/04/2015
BE-PROD 02/04/2015
BE-PNDG 07/05/2015
BE-SENT 04/06/2015
CA-RCVD 16/06/2015
SN-PNDG 16/06/2015
SN- SENT-26/06/2015
PD-SENT- 18/02/2016
CO-CLSD-25/04/2016
PD-POPD- 18/10/2016
PD-CL</v>
          </cell>
          <cell r="F337" t="str">
            <v>UNC Modification requires all multi metered supply points to be disaggregated in advance of UK Link replacement.  Shippers are encouraged to submit the disaggregation requests, but if they fail to do so Xoserve will carry this out based on rules contained</v>
          </cell>
          <cell r="G337" t="b">
            <v>0</v>
          </cell>
          <cell r="H337" t="str">
            <v/>
          </cell>
          <cell r="I337">
            <v>42046</v>
          </cell>
          <cell r="J337">
            <v>42059</v>
          </cell>
          <cell r="L337" t="b">
            <v>0</v>
          </cell>
          <cell r="M337" t="str">
            <v>ADN</v>
          </cell>
          <cell r="N337" t="str">
            <v/>
          </cell>
          <cell r="O337" t="str">
            <v>Joanna Ferguson</v>
          </cell>
          <cell r="P337" t="str">
            <v>Joanna Ferguson</v>
          </cell>
          <cell r="Q337" t="str">
            <v>ICAF 11/02/15</v>
          </cell>
          <cell r="R337" t="str">
            <v>Dave Ackers</v>
          </cell>
          <cell r="S337" t="str">
            <v>Andy Simpson</v>
          </cell>
          <cell r="T337" t="str">
            <v>CO</v>
          </cell>
          <cell r="U337" t="str">
            <v>CLOSED</v>
          </cell>
          <cell r="V337" t="b">
            <v>1</v>
          </cell>
          <cell r="X337" t="str">
            <v>Christina McArthur</v>
          </cell>
          <cell r="Y337">
            <v>42059</v>
          </cell>
          <cell r="Z337">
            <v>42101</v>
          </cell>
          <cell r="AB337">
            <v>42095</v>
          </cell>
          <cell r="AC337">
            <v>0</v>
          </cell>
          <cell r="AD337" t="str">
            <v/>
          </cell>
          <cell r="AF337" t="str">
            <v>SENT</v>
          </cell>
          <cell r="AG337">
            <v>42095</v>
          </cell>
          <cell r="AH337">
            <v>42096</v>
          </cell>
          <cell r="AI337">
            <v>42111</v>
          </cell>
          <cell r="AJ337">
            <v>42111</v>
          </cell>
          <cell r="AK337">
            <v>42159</v>
          </cell>
          <cell r="AM337">
            <v>42159</v>
          </cell>
          <cell r="AN337" t="str">
            <v/>
          </cell>
          <cell r="AO337">
            <v>42169</v>
          </cell>
          <cell r="AP337">
            <v>10570</v>
          </cell>
          <cell r="AR337" t="str">
            <v/>
          </cell>
          <cell r="AS337" t="str">
            <v>SENT</v>
          </cell>
          <cell r="AT337">
            <v>42159</v>
          </cell>
          <cell r="AU337">
            <v>42171</v>
          </cell>
          <cell r="AX337">
            <v>42185</v>
          </cell>
          <cell r="AZ337" t="str">
            <v/>
          </cell>
          <cell r="BA337">
            <v>42181</v>
          </cell>
          <cell r="BB337" t="str">
            <v>3 and 1/2 months</v>
          </cell>
          <cell r="BC337" t="str">
            <v>SENT</v>
          </cell>
          <cell r="BD337">
            <v>42181</v>
          </cell>
          <cell r="BE337" t="b">
            <v>0</v>
          </cell>
          <cell r="BF337">
            <v>3</v>
          </cell>
          <cell r="BG337">
            <v>42065</v>
          </cell>
          <cell r="BH337">
            <v>42278</v>
          </cell>
          <cell r="BJ337">
            <v>42460</v>
          </cell>
          <cell r="BK337">
            <v>42418</v>
          </cell>
          <cell r="BL337">
            <v>42446</v>
          </cell>
          <cell r="BM337" t="str">
            <v>CLSD</v>
          </cell>
          <cell r="BN337">
            <v>42485</v>
          </cell>
          <cell r="BO337" t="str">
            <v>02/10/2017 - IB - Project Closed
10/08/17 DC Sent email to RP to request closing this project.
18/10/16: CM The project should be placed on PD-POPD as documents are outstanding for this project and ECF needs to be completed before it can be closed.
22/06/</v>
          </cell>
          <cell r="BQ337" t="str">
            <v/>
          </cell>
          <cell r="BS337" t="str">
            <v/>
          </cell>
          <cell r="BU337" t="str">
            <v/>
          </cell>
          <cell r="BW337" t="str">
            <v/>
          </cell>
          <cell r="BX337" t="str">
            <v>Medium</v>
          </cell>
          <cell r="BY337" t="str">
            <v/>
          </cell>
          <cell r="BZ337" t="str">
            <v/>
          </cell>
          <cell r="CA337" t="str">
            <v/>
          </cell>
          <cell r="CB337" t="str">
            <v/>
          </cell>
          <cell r="CC337" t="str">
            <v/>
          </cell>
          <cell r="CD337" t="str">
            <v/>
          </cell>
          <cell r="CE337" t="str">
            <v/>
          </cell>
          <cell r="CF337" t="str">
            <v/>
          </cell>
          <cell r="CG337" t="b">
            <v>0</v>
          </cell>
          <cell r="CH337" t="str">
            <v/>
          </cell>
          <cell r="CJ337" t="b">
            <v>0</v>
          </cell>
          <cell r="CK337" t="b">
            <v>0</v>
          </cell>
          <cell r="CL337" t="b">
            <v>0</v>
          </cell>
          <cell r="CM337" t="str">
            <v/>
          </cell>
          <cell r="CO337" t="str">
            <v/>
          </cell>
          <cell r="CP337" t="str">
            <v/>
          </cell>
          <cell r="CQ337" t="b">
            <v>0</v>
          </cell>
          <cell r="CR337" t="b">
            <v>0</v>
          </cell>
          <cell r="CS337" t="str">
            <v/>
          </cell>
          <cell r="CT337" t="str">
            <v/>
          </cell>
          <cell r="CU337" t="str">
            <v/>
          </cell>
          <cell r="CV337" t="str">
            <v/>
          </cell>
          <cell r="CW337" t="str">
            <v/>
          </cell>
          <cell r="CX337" t="b">
            <v>0</v>
          </cell>
          <cell r="CY337" t="b">
            <v>0</v>
          </cell>
          <cell r="CZ337" t="b">
            <v>0</v>
          </cell>
          <cell r="DA337" t="b">
            <v>0</v>
          </cell>
          <cell r="DB337" t="str">
            <v/>
          </cell>
          <cell r="DC337" t="str">
            <v/>
          </cell>
          <cell r="DD337" t="str">
            <v/>
          </cell>
          <cell r="DE337" t="b">
            <v>0</v>
          </cell>
          <cell r="DF337" t="b">
            <v>0</v>
          </cell>
        </row>
        <row r="338">
          <cell r="A338" t="str">
            <v>3600</v>
          </cell>
          <cell r="B338" t="str">
            <v>Xoserve Office Relocation</v>
          </cell>
          <cell r="C338" t="str">
            <v>Z1 - Change completed</v>
          </cell>
          <cell r="D338">
            <v>43308</v>
          </cell>
          <cell r="E338" t="str">
            <v>CO-RCVD 20/03/2015
PD-POPD 12/08/16
Moved from PD-POPD to 12. CCR/Internal Closedown Doc in Progress. 08/11/2017
Z1 - Change completed</v>
          </cell>
          <cell r="F338" t="str">
            <v>The lease on 31 Homer Road expires in 2016. Negotiations have commenced  to relocate the business to Norwich House, Poplar Road. In addition a tactical location for UKLP has to be established
Relocation will include the following:
•	People
•	Hardware, in</v>
          </cell>
          <cell r="G338" t="b">
            <v>0</v>
          </cell>
          <cell r="H338" t="str">
            <v/>
          </cell>
          <cell r="I338">
            <v>42083</v>
          </cell>
          <cell r="K338">
            <v>42491</v>
          </cell>
          <cell r="L338" t="b">
            <v>0</v>
          </cell>
          <cell r="M338" t="str">
            <v/>
          </cell>
          <cell r="N338" t="str">
            <v/>
          </cell>
          <cell r="O338" t="str">
            <v/>
          </cell>
          <cell r="P338" t="str">
            <v>Jane Rocky</v>
          </cell>
          <cell r="Q338" t="str">
            <v>ICAF 25/03/15
Pre-Sanction - 14/07/15</v>
          </cell>
          <cell r="R338" t="str">
            <v>John Trevena / Jane Rocky</v>
          </cell>
          <cell r="S338" t="str">
            <v>Elaine Shannon</v>
          </cell>
          <cell r="T338" t="str">
            <v>CP</v>
          </cell>
          <cell r="U338" t="str">
            <v>COMPLETE</v>
          </cell>
          <cell r="V338" t="b">
            <v>0</v>
          </cell>
          <cell r="W338">
            <v>43339</v>
          </cell>
          <cell r="X338" t="str">
            <v/>
          </cell>
          <cell r="AD338" t="str">
            <v/>
          </cell>
          <cell r="AF338" t="str">
            <v/>
          </cell>
          <cell r="AN338" t="str">
            <v/>
          </cell>
          <cell r="AR338" t="str">
            <v/>
          </cell>
          <cell r="AS338" t="str">
            <v/>
          </cell>
          <cell r="AZ338" t="str">
            <v/>
          </cell>
          <cell r="BB338" t="str">
            <v/>
          </cell>
          <cell r="BC338" t="str">
            <v/>
          </cell>
          <cell r="BE338" t="b">
            <v>0</v>
          </cell>
          <cell r="BH338">
            <v>42580</v>
          </cell>
          <cell r="BI338">
            <v>42916</v>
          </cell>
          <cell r="BJ338">
            <v>42594</v>
          </cell>
          <cell r="BM338" t="str">
            <v/>
          </cell>
          <cell r="BO338" t="str">
            <v xml:space="preserve">
27/07/2018 DC Ian Bevan confirmed this change can be closed as all documentation has now been received.
10/08/2017 DC Sent an email to RP asking to close this down the project was complete a year ago.
25/05/17 DC Email sent to JT to asked if he has revie</v>
          </cell>
          <cell r="BQ338" t="str">
            <v/>
          </cell>
          <cell r="BS338" t="str">
            <v/>
          </cell>
          <cell r="BU338" t="str">
            <v/>
          </cell>
          <cell r="BW338" t="str">
            <v/>
          </cell>
          <cell r="BX338" t="str">
            <v/>
          </cell>
          <cell r="BY338" t="str">
            <v/>
          </cell>
          <cell r="BZ338" t="str">
            <v/>
          </cell>
          <cell r="CA338" t="str">
            <v>Other</v>
          </cell>
          <cell r="CB338" t="str">
            <v/>
          </cell>
          <cell r="CC338" t="str">
            <v>Third Party SI / Service Provider</v>
          </cell>
          <cell r="CD338" t="str">
            <v>Other</v>
          </cell>
          <cell r="CE338" t="str">
            <v>Other</v>
          </cell>
          <cell r="CF338" t="str">
            <v>100+days</v>
          </cell>
          <cell r="CG338" t="b">
            <v>0</v>
          </cell>
          <cell r="CH338" t="str">
            <v/>
          </cell>
          <cell r="CJ338" t="b">
            <v>0</v>
          </cell>
          <cell r="CK338" t="b">
            <v>0</v>
          </cell>
          <cell r="CL338" t="b">
            <v>0</v>
          </cell>
          <cell r="CM338" t="str">
            <v/>
          </cell>
          <cell r="CO338" t="str">
            <v/>
          </cell>
          <cell r="CP338" t="str">
            <v/>
          </cell>
          <cell r="CQ338" t="b">
            <v>0</v>
          </cell>
          <cell r="CR338" t="b">
            <v>0</v>
          </cell>
          <cell r="CS338" t="str">
            <v>No</v>
          </cell>
          <cell r="CT338" t="str">
            <v/>
          </cell>
          <cell r="CU338" t="str">
            <v/>
          </cell>
          <cell r="CV338" t="str">
            <v/>
          </cell>
          <cell r="CW338" t="str">
            <v/>
          </cell>
          <cell r="CX338" t="b">
            <v>0</v>
          </cell>
          <cell r="CY338" t="b">
            <v>0</v>
          </cell>
          <cell r="CZ338" t="b">
            <v>0</v>
          </cell>
          <cell r="DA338" t="b">
            <v>0</v>
          </cell>
          <cell r="DB338" t="str">
            <v/>
          </cell>
          <cell r="DC338" t="str">
            <v>None (Xoserve internal initiative)</v>
          </cell>
          <cell r="DD338" t="str">
            <v>Medium</v>
          </cell>
          <cell r="DE338" t="b">
            <v>0</v>
          </cell>
          <cell r="DF338" t="b">
            <v>0</v>
          </cell>
        </row>
        <row r="339">
          <cell r="A339" t="str">
            <v>COR3620</v>
          </cell>
          <cell r="B339" t="str">
            <v>Implementation of UNC Modification 0473: Project Nexus – Allocation of Unidentified Gas</v>
          </cell>
          <cell r="C339" t="str">
            <v>Z1 - Change completed</v>
          </cell>
          <cell r="D339">
            <v>42718</v>
          </cell>
          <cell r="E339" t="str">
            <v>CO-RCVD 15/04/2015
EQ-PROD 24/04/2015
EQ-SENT 08/05/2015
BEO-RCVD 10/07/15
BE-PNG 10/07/15
BE-SENT 14/08/15
CA-RCVD 24/09/15
SN-PNDG 24/09/15
SN- PROD 05/10/15
SN-SENT 05/10/2015
PD-PROD 05/10/2015
PD-SENT 30/09/2016
PD-POPD 06/10/2016
PD-CLSD 14/12/2016</v>
          </cell>
          <cell r="F339" t="str">
            <v xml:space="preserve">Change driver / origin: 
Change to implement UNC Modification 0473 which was directed for implementation by Ofgem on 9 April 2015
Change overview:  
Carry out the necessary activities to ensure that the Transporters are compliant with the requirements in </v>
          </cell>
          <cell r="G339" t="b">
            <v>0</v>
          </cell>
          <cell r="H339" t="str">
            <v/>
          </cell>
          <cell r="I339">
            <v>42104</v>
          </cell>
          <cell r="J339">
            <v>42118</v>
          </cell>
          <cell r="L339" t="b">
            <v>0</v>
          </cell>
          <cell r="M339" t="str">
            <v>ALL</v>
          </cell>
          <cell r="N339" t="str">
            <v/>
          </cell>
          <cell r="O339" t="str">
            <v>Joanna Ferguson</v>
          </cell>
          <cell r="P339" t="str">
            <v>Joanna Fergusson</v>
          </cell>
          <cell r="Q339" t="str">
            <v>ICAF 15/04/2015
Pre-Sanction 07/07/15
BER at Pre-Sanction 04/08/15</v>
          </cell>
          <cell r="R339" t="str">
            <v/>
          </cell>
          <cell r="S339" t="str">
            <v>Lorraine Cave</v>
          </cell>
          <cell r="T339" t="str">
            <v>CO</v>
          </cell>
          <cell r="U339" t="str">
            <v>COMPLETE</v>
          </cell>
          <cell r="V339" t="b">
            <v>1</v>
          </cell>
          <cell r="X339" t="str">
            <v>Darran Dredge</v>
          </cell>
          <cell r="Y339">
            <v>42118</v>
          </cell>
          <cell r="Z339">
            <v>42132</v>
          </cell>
          <cell r="AB339">
            <v>42132</v>
          </cell>
          <cell r="AC339">
            <v>10000</v>
          </cell>
          <cell r="AD339" t="str">
            <v>20 Weeks</v>
          </cell>
          <cell r="AE339">
            <v>42193</v>
          </cell>
          <cell r="AF339" t="str">
            <v>SENT</v>
          </cell>
          <cell r="AG339">
            <v>42132</v>
          </cell>
          <cell r="AH339">
            <v>42195</v>
          </cell>
          <cell r="AI339">
            <v>42209</v>
          </cell>
          <cell r="AJ339">
            <v>42195</v>
          </cell>
          <cell r="AK339">
            <v>42230</v>
          </cell>
          <cell r="AM339">
            <v>42230</v>
          </cell>
          <cell r="AN339" t="str">
            <v>Pre-Sanction 4/08/15- Lorraine Cave</v>
          </cell>
          <cell r="AO339">
            <v>42289</v>
          </cell>
          <cell r="AP339">
            <v>87750</v>
          </cell>
          <cell r="AR339" t="str">
            <v/>
          </cell>
          <cell r="AS339" t="str">
            <v>RCVD</v>
          </cell>
          <cell r="AT339">
            <v>42271</v>
          </cell>
          <cell r="AU339">
            <v>42271</v>
          </cell>
          <cell r="AV339">
            <v>42285</v>
          </cell>
          <cell r="AW339">
            <v>42282</v>
          </cell>
          <cell r="AZ339" t="str">
            <v/>
          </cell>
          <cell r="BA339">
            <v>42282</v>
          </cell>
          <cell r="BB339" t="str">
            <v/>
          </cell>
          <cell r="BC339" t="str">
            <v>SENT</v>
          </cell>
          <cell r="BD339">
            <v>42282</v>
          </cell>
          <cell r="BE339" t="b">
            <v>1</v>
          </cell>
          <cell r="BF339">
            <v>3</v>
          </cell>
          <cell r="BH339">
            <v>42580</v>
          </cell>
          <cell r="BI339">
            <v>42564</v>
          </cell>
          <cell r="BJ339">
            <v>42643</v>
          </cell>
          <cell r="BK339">
            <v>42643</v>
          </cell>
          <cell r="BL339">
            <v>42671</v>
          </cell>
          <cell r="BM339" t="str">
            <v>CLSD</v>
          </cell>
          <cell r="BN339">
            <v>42646</v>
          </cell>
          <cell r="BO339" t="str">
            <v>14/12/16: Cm Closed down as all outstanding documents are now in the configuration Library
03.10.16: CM CCN back from Chris Warner approved. CM has chased for ECF and lessons learnt to closedown project
30/09/16: Cm sent the CCN to networks today.
24/08/1</v>
          </cell>
          <cell r="BQ339" t="str">
            <v/>
          </cell>
          <cell r="BS339" t="str">
            <v/>
          </cell>
          <cell r="BU339" t="str">
            <v/>
          </cell>
          <cell r="BW339" t="str">
            <v/>
          </cell>
          <cell r="BX339" t="str">
            <v>Low</v>
          </cell>
          <cell r="BY339" t="str">
            <v/>
          </cell>
          <cell r="BZ339" t="str">
            <v/>
          </cell>
          <cell r="CA339" t="str">
            <v/>
          </cell>
          <cell r="CB339" t="str">
            <v/>
          </cell>
          <cell r="CC339" t="str">
            <v/>
          </cell>
          <cell r="CD339" t="str">
            <v/>
          </cell>
          <cell r="CE339" t="str">
            <v/>
          </cell>
          <cell r="CF339" t="str">
            <v/>
          </cell>
          <cell r="CG339" t="b">
            <v>0</v>
          </cell>
          <cell r="CH339" t="str">
            <v/>
          </cell>
          <cell r="CJ339" t="b">
            <v>0</v>
          </cell>
          <cell r="CK339" t="b">
            <v>0</v>
          </cell>
          <cell r="CL339" t="b">
            <v>0</v>
          </cell>
          <cell r="CM339" t="str">
            <v/>
          </cell>
          <cell r="CO339" t="str">
            <v/>
          </cell>
          <cell r="CP339" t="str">
            <v/>
          </cell>
          <cell r="CQ339" t="b">
            <v>0</v>
          </cell>
          <cell r="CR339" t="b">
            <v>0</v>
          </cell>
          <cell r="CS339" t="str">
            <v/>
          </cell>
          <cell r="CT339" t="str">
            <v/>
          </cell>
          <cell r="CU339" t="str">
            <v/>
          </cell>
          <cell r="CV339" t="str">
            <v/>
          </cell>
          <cell r="CW339" t="str">
            <v/>
          </cell>
          <cell r="CX339" t="b">
            <v>0</v>
          </cell>
          <cell r="CY339" t="b">
            <v>0</v>
          </cell>
          <cell r="CZ339" t="b">
            <v>0</v>
          </cell>
          <cell r="DA339" t="b">
            <v>0</v>
          </cell>
          <cell r="DB339" t="str">
            <v/>
          </cell>
          <cell r="DC339" t="str">
            <v/>
          </cell>
          <cell r="DD339" t="str">
            <v/>
          </cell>
          <cell r="DE339" t="b">
            <v>0</v>
          </cell>
          <cell r="DF339" t="b">
            <v>0</v>
          </cell>
        </row>
        <row r="340">
          <cell r="A340" t="str">
            <v>COR3697</v>
          </cell>
          <cell r="B340" t="str">
            <v xml:space="preserve"> iEP Project Support 
(iEP support for key project stages e.g. Config, Testing, Cut-Over and go-live)</v>
          </cell>
          <cell r="C340" t="str">
            <v>Z1 - Change completed</v>
          </cell>
          <cell r="D340">
            <v>42744</v>
          </cell>
          <cell r="E340" t="str">
            <v xml:space="preserve">CO-RCVD 12/05/2015
EQ-PNDG 20/05/2015
EQ-PROD 03/06/2015
BE-RCVD 04/06/2015
BE-PNDG 18/06/2015
BE-SENT 06/08/2015
CA-RCVD 08/09/2015
SN-PNDG 09/09/2015
SN-SENT 18/09/2015
SN-PROD 18/09/2015
PD-PROD 18/09/2015
BE-SENT 03/08/2016
SN-PNDG 18/08/2016
PD-PROD </v>
          </cell>
          <cell r="F340" t="str">
            <v>Replacement of the existing iGMS control system (Network Manager) with new SCADA and Data Historian Capability. Platform for Growth (PfG), replaces the remaining iGMS aspects of the existing system, including forecasting, analytics and resource optimisati</v>
          </cell>
          <cell r="G340" t="b">
            <v>0</v>
          </cell>
          <cell r="H340" t="str">
            <v/>
          </cell>
          <cell r="I340">
            <v>42136</v>
          </cell>
          <cell r="J340">
            <v>42158</v>
          </cell>
          <cell r="L340" t="b">
            <v>0</v>
          </cell>
          <cell r="M340" t="str">
            <v>NNW</v>
          </cell>
          <cell r="N340" t="str">
            <v>NGT</v>
          </cell>
          <cell r="O340" t="str">
            <v>Beverly Viney</v>
          </cell>
          <cell r="P340" t="str">
            <v>Beverly Viney</v>
          </cell>
          <cell r="Q340" t="str">
            <v>ICAF - 20/05/2015
Pre-Sanction -28/07/15
Pre-Sanction 05/07/16</v>
          </cell>
          <cell r="R340" t="str">
            <v>Beverly Viney</v>
          </cell>
          <cell r="S340" t="str">
            <v>Rachel Addison</v>
          </cell>
          <cell r="T340" t="str">
            <v>CO</v>
          </cell>
          <cell r="U340" t="str">
            <v>COMPLETE</v>
          </cell>
          <cell r="V340" t="b">
            <v>0</v>
          </cell>
          <cell r="W340">
            <v>42744</v>
          </cell>
          <cell r="X340" t="str">
            <v>Manisha Bhardwaj</v>
          </cell>
          <cell r="Y340">
            <v>42158</v>
          </cell>
          <cell r="AA340">
            <v>42185</v>
          </cell>
          <cell r="AD340" t="str">
            <v/>
          </cell>
          <cell r="AF340" t="str">
            <v>SENT</v>
          </cell>
          <cell r="AG340">
            <v>42158</v>
          </cell>
          <cell r="AH340">
            <v>42159</v>
          </cell>
          <cell r="AI340">
            <v>42173</v>
          </cell>
          <cell r="AJ340">
            <v>42173</v>
          </cell>
          <cell r="AK340">
            <v>42237</v>
          </cell>
          <cell r="AM340">
            <v>42585</v>
          </cell>
          <cell r="AN340" t="str">
            <v>Pre Sanction/XEC</v>
          </cell>
          <cell r="AO340">
            <v>42677</v>
          </cell>
          <cell r="AP340">
            <v>191553</v>
          </cell>
          <cell r="AR340" t="str">
            <v/>
          </cell>
          <cell r="AS340" t="str">
            <v>SENT</v>
          </cell>
          <cell r="AT340">
            <v>42590</v>
          </cell>
          <cell r="AU340">
            <v>42600</v>
          </cell>
          <cell r="AZ340" t="str">
            <v/>
          </cell>
          <cell r="BA340">
            <v>42265</v>
          </cell>
          <cell r="BB340" t="str">
            <v>7 Months</v>
          </cell>
          <cell r="BC340" t="str">
            <v>SENT</v>
          </cell>
          <cell r="BD340">
            <v>42265</v>
          </cell>
          <cell r="BE340" t="b">
            <v>0</v>
          </cell>
          <cell r="BF340">
            <v>5</v>
          </cell>
          <cell r="BH340">
            <v>42581</v>
          </cell>
          <cell r="BJ340">
            <v>42692</v>
          </cell>
          <cell r="BK340">
            <v>42692</v>
          </cell>
          <cell r="BL340">
            <v>42720</v>
          </cell>
          <cell r="BM340" t="str">
            <v>CLSD</v>
          </cell>
          <cell r="BN340">
            <v>42717</v>
          </cell>
          <cell r="BO340" t="str">
            <v>09/01/17- CM ECF now filed in confi and will close down this project.
13/12/16 DC CCN received from Networks and emailed to project.  Put on tracker and sent to config lib.
18/11/16 The CCN was sent out today.
14/10/16: The CCN due date has been pushed ba</v>
          </cell>
          <cell r="BQ340" t="str">
            <v/>
          </cell>
          <cell r="BS340" t="str">
            <v/>
          </cell>
          <cell r="BU340" t="str">
            <v/>
          </cell>
          <cell r="BW340" t="str">
            <v/>
          </cell>
          <cell r="BX340" t="str">
            <v>Medium</v>
          </cell>
          <cell r="BY340" t="str">
            <v/>
          </cell>
          <cell r="BZ340" t="str">
            <v/>
          </cell>
          <cell r="CA340" t="str">
            <v/>
          </cell>
          <cell r="CB340" t="str">
            <v/>
          </cell>
          <cell r="CC340" t="str">
            <v/>
          </cell>
          <cell r="CD340" t="str">
            <v/>
          </cell>
          <cell r="CE340" t="str">
            <v/>
          </cell>
          <cell r="CF340" t="str">
            <v/>
          </cell>
          <cell r="CG340" t="b">
            <v>0</v>
          </cell>
          <cell r="CH340" t="str">
            <v/>
          </cell>
          <cell r="CJ340" t="b">
            <v>0</v>
          </cell>
          <cell r="CK340" t="b">
            <v>0</v>
          </cell>
          <cell r="CL340" t="b">
            <v>0</v>
          </cell>
          <cell r="CM340" t="str">
            <v/>
          </cell>
          <cell r="CO340" t="str">
            <v/>
          </cell>
          <cell r="CP340" t="str">
            <v/>
          </cell>
          <cell r="CQ340" t="b">
            <v>0</v>
          </cell>
          <cell r="CR340" t="b">
            <v>0</v>
          </cell>
          <cell r="CS340" t="str">
            <v/>
          </cell>
          <cell r="CT340" t="str">
            <v/>
          </cell>
          <cell r="CU340" t="str">
            <v/>
          </cell>
          <cell r="CV340" t="str">
            <v/>
          </cell>
          <cell r="CW340" t="str">
            <v/>
          </cell>
          <cell r="CX340" t="b">
            <v>0</v>
          </cell>
          <cell r="CY340" t="b">
            <v>0</v>
          </cell>
          <cell r="CZ340" t="b">
            <v>0</v>
          </cell>
          <cell r="DA340" t="b">
            <v>0</v>
          </cell>
          <cell r="DB340" t="str">
            <v/>
          </cell>
          <cell r="DC340" t="str">
            <v/>
          </cell>
          <cell r="DD340" t="str">
            <v/>
          </cell>
          <cell r="DE340" t="b">
            <v>0</v>
          </cell>
          <cell r="DF340" t="b">
            <v>0</v>
          </cell>
        </row>
        <row r="341">
          <cell r="A341" t="str">
            <v>COR2393</v>
          </cell>
          <cell r="B341" t="str">
            <v>UNC MOD 390 "Introduction of a Supply Point Offtake Rate and Monitoring Process"</v>
          </cell>
          <cell r="C341" t="str">
            <v>Z1 - Change completed</v>
          </cell>
          <cell r="D341">
            <v>41248</v>
          </cell>
          <cell r="E341" t="str">
            <v xml:space="preserve">CO RCVD 30/08/2011,EQ PNDG 07/09/2011,EQ PROD 16/01/2012,EQ SENT 27/01/2012,BE RCVD 06/02/2012,BE PNDG 06/02/2012,BE PROD 06/02/2012,BE SENT 28/02/2012,CA RCVD 05/03/2012,SN PNDG 05/03/2012,SN PROD 05/03/2012,SN SENT 19/03/2012,PD PROD 19/03/2012,PD IMPD </v>
          </cell>
          <cell r="F341" t="str">
            <v>Implementation of this MOD would require DNs to prepare a report on an annual basis detailing the highest hourly consumption for each Daily Metered Supply Point. Xoserve would be required to append additional data records and data items to the report prio</v>
          </cell>
          <cell r="G341" t="b">
            <v>0</v>
          </cell>
          <cell r="H341" t="str">
            <v/>
          </cell>
          <cell r="I341">
            <v>40785</v>
          </cell>
          <cell r="L341" t="b">
            <v>0</v>
          </cell>
          <cell r="M341" t="str">
            <v>ADN</v>
          </cell>
          <cell r="N341" t="str">
            <v/>
          </cell>
          <cell r="O341" t="str">
            <v>Joel Martin</v>
          </cell>
          <cell r="P341" t="str">
            <v>Joel Martin</v>
          </cell>
          <cell r="Q341" t="str">
            <v>Workload Meeting 07/09/11</v>
          </cell>
          <cell r="R341" t="str">
            <v/>
          </cell>
          <cell r="S341" t="str">
            <v>Lorraine Cave</v>
          </cell>
          <cell r="T341" t="str">
            <v>CO</v>
          </cell>
          <cell r="U341" t="str">
            <v>COMPLETE</v>
          </cell>
          <cell r="V341" t="b">
            <v>1</v>
          </cell>
          <cell r="X341" t="str">
            <v>Sally Flynn</v>
          </cell>
          <cell r="Z341">
            <v>40935</v>
          </cell>
          <cell r="AA341">
            <v>40935</v>
          </cell>
          <cell r="AB341">
            <v>40935</v>
          </cell>
          <cell r="AC341">
            <v>0</v>
          </cell>
          <cell r="AD341" t="str">
            <v>4 weeks</v>
          </cell>
          <cell r="AE341">
            <v>41026</v>
          </cell>
          <cell r="AF341" t="str">
            <v>SENT</v>
          </cell>
          <cell r="AG341">
            <v>40935</v>
          </cell>
          <cell r="AH341">
            <v>40945</v>
          </cell>
          <cell r="AI341">
            <v>40959</v>
          </cell>
          <cell r="AJ341">
            <v>40953</v>
          </cell>
          <cell r="AK341">
            <v>40968</v>
          </cell>
          <cell r="AL341">
            <v>40968</v>
          </cell>
          <cell r="AM341">
            <v>40967</v>
          </cell>
          <cell r="AN341" t="str">
            <v>Extraordinary Pre Sanction Review Meeting 27/02/12</v>
          </cell>
          <cell r="AO341">
            <v>41001</v>
          </cell>
          <cell r="AR341" t="str">
            <v/>
          </cell>
          <cell r="AS341" t="str">
            <v>SENT</v>
          </cell>
          <cell r="AT341">
            <v>40967</v>
          </cell>
          <cell r="AU341">
            <v>40973</v>
          </cell>
          <cell r="AV341">
            <v>40987</v>
          </cell>
          <cell r="AW341">
            <v>40987</v>
          </cell>
          <cell r="AX341">
            <v>40987</v>
          </cell>
          <cell r="AY341">
            <v>40987</v>
          </cell>
          <cell r="AZ341" t="str">
            <v/>
          </cell>
          <cell r="BA341">
            <v>40987</v>
          </cell>
          <cell r="BB341" t="str">
            <v/>
          </cell>
          <cell r="BC341" t="str">
            <v>SENT</v>
          </cell>
          <cell r="BD341">
            <v>40987</v>
          </cell>
          <cell r="BE341" t="b">
            <v>0</v>
          </cell>
          <cell r="BF341">
            <v>3</v>
          </cell>
          <cell r="BH341">
            <v>40991</v>
          </cell>
          <cell r="BI341">
            <v>40991</v>
          </cell>
          <cell r="BJ341">
            <v>41040</v>
          </cell>
          <cell r="BK341">
            <v>41039</v>
          </cell>
          <cell r="BL341">
            <v>41071</v>
          </cell>
          <cell r="BM341" t="str">
            <v>CLSD</v>
          </cell>
          <cell r="BN341">
            <v>41248</v>
          </cell>
          <cell r="BO341" t="str">
            <v xml:space="preserve">05/12/12 KB - E mail received from Joel Martin authorising closure of COR2393.                                             
04/12/12 KB - Update requested - see e-mail from Max Pemberton.  
10/09/12 KB - Transferred from DT to LC due to change in roles.  </v>
          </cell>
          <cell r="BQ341" t="str">
            <v/>
          </cell>
          <cell r="BS341" t="str">
            <v/>
          </cell>
          <cell r="BU341" t="str">
            <v/>
          </cell>
          <cell r="BW341" t="str">
            <v/>
          </cell>
          <cell r="BX341" t="str">
            <v/>
          </cell>
          <cell r="BY341" t="str">
            <v/>
          </cell>
          <cell r="BZ341" t="str">
            <v/>
          </cell>
          <cell r="CA341" t="str">
            <v/>
          </cell>
          <cell r="CB341" t="str">
            <v/>
          </cell>
          <cell r="CC341" t="str">
            <v/>
          </cell>
          <cell r="CD341" t="str">
            <v/>
          </cell>
          <cell r="CE341" t="str">
            <v/>
          </cell>
          <cell r="CF341" t="str">
            <v/>
          </cell>
          <cell r="CG341" t="b">
            <v>0</v>
          </cell>
          <cell r="CH341" t="str">
            <v/>
          </cell>
          <cell r="CJ341" t="b">
            <v>0</v>
          </cell>
          <cell r="CK341" t="b">
            <v>0</v>
          </cell>
          <cell r="CL341" t="b">
            <v>0</v>
          </cell>
          <cell r="CM341" t="str">
            <v/>
          </cell>
          <cell r="CO341" t="str">
            <v/>
          </cell>
          <cell r="CP341" t="str">
            <v/>
          </cell>
          <cell r="CQ341" t="b">
            <v>0</v>
          </cell>
          <cell r="CR341" t="b">
            <v>0</v>
          </cell>
          <cell r="CS341" t="str">
            <v/>
          </cell>
          <cell r="CT341" t="str">
            <v/>
          </cell>
          <cell r="CU341" t="str">
            <v/>
          </cell>
          <cell r="CV341" t="str">
            <v/>
          </cell>
          <cell r="CW341" t="str">
            <v/>
          </cell>
          <cell r="CX341" t="b">
            <v>0</v>
          </cell>
          <cell r="CY341" t="b">
            <v>0</v>
          </cell>
          <cell r="CZ341" t="b">
            <v>0</v>
          </cell>
          <cell r="DA341" t="b">
            <v>0</v>
          </cell>
          <cell r="DB341" t="str">
            <v/>
          </cell>
          <cell r="DC341" t="str">
            <v/>
          </cell>
          <cell r="DD341" t="str">
            <v/>
          </cell>
          <cell r="DE341" t="b">
            <v>0</v>
          </cell>
          <cell r="DF341" t="b">
            <v>0</v>
          </cell>
        </row>
        <row r="342">
          <cell r="A342" t="str">
            <v>COR3928</v>
          </cell>
          <cell r="B342" t="str">
            <v>AQ Review 2016</v>
          </cell>
          <cell r="C342" t="str">
            <v>Z2 - Change cancelled</v>
          </cell>
          <cell r="D342">
            <v>42807</v>
          </cell>
          <cell r="E342" t="str">
            <v>CO-RCVD- 08/01/2016
PD-POPD - 20/01/17
PD-CLSD - 13/03/17</v>
          </cell>
          <cell r="F342" t="str">
            <v/>
          </cell>
          <cell r="G342" t="b">
            <v>0</v>
          </cell>
          <cell r="H342" t="str">
            <v/>
          </cell>
          <cell r="I342">
            <v>42377</v>
          </cell>
          <cell r="L342" t="b">
            <v>0</v>
          </cell>
          <cell r="M342" t="str">
            <v/>
          </cell>
          <cell r="N342" t="str">
            <v/>
          </cell>
          <cell r="O342" t="str">
            <v/>
          </cell>
          <cell r="P342" t="str">
            <v>Jo Rooney</v>
          </cell>
          <cell r="Q342" t="str">
            <v>ICAF 13/01/2016</v>
          </cell>
          <cell r="R342" t="str">
            <v>Lorraine Cave</v>
          </cell>
          <cell r="S342" t="str">
            <v>Emma Rose</v>
          </cell>
          <cell r="T342" t="str">
            <v>CR (internal)</v>
          </cell>
          <cell r="U342" t="str">
            <v>CLOSED</v>
          </cell>
          <cell r="V342" t="b">
            <v>0</v>
          </cell>
          <cell r="W342">
            <v>42807</v>
          </cell>
          <cell r="X342" t="str">
            <v>Jo Rooney</v>
          </cell>
          <cell r="AD342" t="str">
            <v/>
          </cell>
          <cell r="AF342" t="str">
            <v/>
          </cell>
          <cell r="AN342" t="str">
            <v/>
          </cell>
          <cell r="AR342" t="str">
            <v/>
          </cell>
          <cell r="AS342" t="str">
            <v/>
          </cell>
          <cell r="AZ342" t="str">
            <v/>
          </cell>
          <cell r="BB342" t="str">
            <v/>
          </cell>
          <cell r="BC342" t="str">
            <v/>
          </cell>
          <cell r="BE342" t="b">
            <v>0</v>
          </cell>
          <cell r="BF342">
            <v>6</v>
          </cell>
          <cell r="BH342">
            <v>42649</v>
          </cell>
          <cell r="BM342" t="str">
            <v/>
          </cell>
          <cell r="BO342" t="str">
            <v>13/03/17 DC Closed 
20/01/17: CM closedown and acceptance criteria saved in config library. Just need to audit all of the docuements before closing down.
24/08/16: Cm Planning meeting Phase one complete.
11/07/16: CM last planning meeting- Phase 1 60% com</v>
          </cell>
          <cell r="BQ342" t="str">
            <v/>
          </cell>
          <cell r="BS342" t="str">
            <v/>
          </cell>
          <cell r="BU342" t="str">
            <v/>
          </cell>
          <cell r="BW342" t="str">
            <v/>
          </cell>
          <cell r="BX342" t="str">
            <v/>
          </cell>
          <cell r="BY342" t="str">
            <v/>
          </cell>
          <cell r="BZ342" t="str">
            <v/>
          </cell>
          <cell r="CA342" t="str">
            <v/>
          </cell>
          <cell r="CB342" t="str">
            <v/>
          </cell>
          <cell r="CC342" t="str">
            <v/>
          </cell>
          <cell r="CD342" t="str">
            <v/>
          </cell>
          <cell r="CE342" t="str">
            <v/>
          </cell>
          <cell r="CF342" t="str">
            <v/>
          </cell>
          <cell r="CG342" t="b">
            <v>0</v>
          </cell>
          <cell r="CH342" t="str">
            <v/>
          </cell>
          <cell r="CJ342" t="b">
            <v>0</v>
          </cell>
          <cell r="CK342" t="b">
            <v>0</v>
          </cell>
          <cell r="CL342" t="b">
            <v>0</v>
          </cell>
          <cell r="CM342" t="str">
            <v/>
          </cell>
          <cell r="CO342" t="str">
            <v/>
          </cell>
          <cell r="CP342" t="str">
            <v/>
          </cell>
          <cell r="CQ342" t="b">
            <v>0</v>
          </cell>
          <cell r="CR342" t="b">
            <v>0</v>
          </cell>
          <cell r="CS342" t="str">
            <v/>
          </cell>
          <cell r="CT342" t="str">
            <v/>
          </cell>
          <cell r="CU342" t="str">
            <v/>
          </cell>
          <cell r="CV342" t="str">
            <v/>
          </cell>
          <cell r="CW342" t="str">
            <v/>
          </cell>
          <cell r="CX342" t="b">
            <v>0</v>
          </cell>
          <cell r="CY342" t="b">
            <v>0</v>
          </cell>
          <cell r="CZ342" t="b">
            <v>0</v>
          </cell>
          <cell r="DA342" t="b">
            <v>0</v>
          </cell>
          <cell r="DB342" t="str">
            <v/>
          </cell>
          <cell r="DC342" t="str">
            <v/>
          </cell>
          <cell r="DD342" t="str">
            <v/>
          </cell>
          <cell r="DE342" t="b">
            <v>0</v>
          </cell>
          <cell r="DF342" t="b">
            <v>0</v>
          </cell>
        </row>
        <row r="343">
          <cell r="A343" t="str">
            <v>COR3967</v>
          </cell>
          <cell r="B343" t="str">
            <v>Upgrade the current Gemini E-training package to ensure it can be published to the industry</v>
          </cell>
          <cell r="C343" t="str">
            <v>Z1 - Change completed</v>
          </cell>
          <cell r="D343">
            <v>42580</v>
          </cell>
          <cell r="E343" t="str">
            <v>CO-RCVD 17/02/2016
BE-PROD 23/02/2016
BE-PROD 23/02/2016
BE-SENT 08/03/2016
CA-RCVD 09/03/2016
SN-PNDG 09/03/2016
SN-SENT 18/03/2016
PD-PROD 18/03/2016
PD-SENT 21/06/2016
PD-CLSD 29/07/2016</v>
          </cell>
          <cell r="F343" t="str">
            <v>Change priority :
	We believe the upgrade is needed now in order that the E-training package can be updated to include Phase 3 changes and be published promptly.
Change driver / origin: 
Current Gemini E-training package unable to update with the Phase 3</v>
          </cell>
          <cell r="G343" t="b">
            <v>0</v>
          </cell>
          <cell r="H343" t="str">
            <v>COR3572</v>
          </cell>
          <cell r="I343">
            <v>42410</v>
          </cell>
          <cell r="L343" t="b">
            <v>0</v>
          </cell>
          <cell r="M343" t="str">
            <v>NNW</v>
          </cell>
          <cell r="N343" t="str">
            <v>NGT</v>
          </cell>
          <cell r="O343" t="str">
            <v>Beverley Viney</v>
          </cell>
          <cell r="P343" t="str">
            <v>Beverley Viney</v>
          </cell>
          <cell r="Q343" t="str">
            <v>ICAF - 17/02/16
Pre-Sanction 8/03/16</v>
          </cell>
          <cell r="R343" t="str">
            <v>Beverley Viney</v>
          </cell>
          <cell r="S343" t="str">
            <v>Jessica Harris</v>
          </cell>
          <cell r="T343" t="str">
            <v>CO</v>
          </cell>
          <cell r="U343" t="str">
            <v>COMPLETE</v>
          </cell>
          <cell r="V343" t="b">
            <v>1</v>
          </cell>
          <cell r="X343" t="str">
            <v>Nicola Walton</v>
          </cell>
          <cell r="AD343" t="str">
            <v/>
          </cell>
          <cell r="AF343" t="str">
            <v/>
          </cell>
          <cell r="AI343">
            <v>42424</v>
          </cell>
          <cell r="AJ343">
            <v>42423</v>
          </cell>
          <cell r="AK343">
            <v>42440</v>
          </cell>
          <cell r="AM343">
            <v>42437</v>
          </cell>
          <cell r="AN343" t="str">
            <v>Pre Sanction 8th March 2016</v>
          </cell>
          <cell r="AO343">
            <v>42529</v>
          </cell>
          <cell r="AP343">
            <v>15000</v>
          </cell>
          <cell r="AR343" t="str">
            <v/>
          </cell>
          <cell r="AS343" t="str">
            <v>SENT</v>
          </cell>
          <cell r="AT343">
            <v>42437</v>
          </cell>
          <cell r="AU343">
            <v>42438</v>
          </cell>
          <cell r="AV343">
            <v>42452</v>
          </cell>
          <cell r="AW343">
            <v>42447</v>
          </cell>
          <cell r="AX343">
            <v>42447</v>
          </cell>
          <cell r="AY343">
            <v>42447</v>
          </cell>
          <cell r="AZ343" t="str">
            <v>Jessica Harris</v>
          </cell>
          <cell r="BA343">
            <v>42447</v>
          </cell>
          <cell r="BB343" t="str">
            <v>7 months</v>
          </cell>
          <cell r="BC343" t="str">
            <v>PROD</v>
          </cell>
          <cell r="BD343">
            <v>42447</v>
          </cell>
          <cell r="BE343" t="b">
            <v>0</v>
          </cell>
          <cell r="BF343">
            <v>5</v>
          </cell>
          <cell r="BH343">
            <v>42470</v>
          </cell>
          <cell r="BI343">
            <v>42470</v>
          </cell>
          <cell r="BJ343">
            <v>42538</v>
          </cell>
          <cell r="BK343">
            <v>42542</v>
          </cell>
          <cell r="BL343">
            <v>42570</v>
          </cell>
          <cell r="BM343" t="str">
            <v>CLSD</v>
          </cell>
          <cell r="BN343">
            <v>42580</v>
          </cell>
          <cell r="BO343" t="str">
            <v>29/07/16: CCN approved from networks, CM has email JH for reasoning no Initiation of delivary docs.
13/07/16: CM the CCN is still under discussion between JH and BV &amp; BG.
23/06/ CM ECF received form Finance signed, just waiting on CCN approval from networ</v>
          </cell>
          <cell r="BQ343" t="str">
            <v/>
          </cell>
          <cell r="BS343" t="str">
            <v/>
          </cell>
          <cell r="BU343" t="str">
            <v/>
          </cell>
          <cell r="BW343" t="str">
            <v/>
          </cell>
          <cell r="BX343" t="str">
            <v>Low</v>
          </cell>
          <cell r="BY343" t="str">
            <v/>
          </cell>
          <cell r="BZ343" t="str">
            <v/>
          </cell>
          <cell r="CA343" t="str">
            <v/>
          </cell>
          <cell r="CB343" t="str">
            <v/>
          </cell>
          <cell r="CC343" t="str">
            <v/>
          </cell>
          <cell r="CD343" t="str">
            <v/>
          </cell>
          <cell r="CE343" t="str">
            <v/>
          </cell>
          <cell r="CF343" t="str">
            <v/>
          </cell>
          <cell r="CG343" t="b">
            <v>0</v>
          </cell>
          <cell r="CH343" t="str">
            <v/>
          </cell>
          <cell r="CJ343" t="b">
            <v>0</v>
          </cell>
          <cell r="CK343" t="b">
            <v>0</v>
          </cell>
          <cell r="CL343" t="b">
            <v>0</v>
          </cell>
          <cell r="CM343" t="str">
            <v/>
          </cell>
          <cell r="CO343" t="str">
            <v/>
          </cell>
          <cell r="CP343" t="str">
            <v/>
          </cell>
          <cell r="CQ343" t="b">
            <v>0</v>
          </cell>
          <cell r="CR343" t="b">
            <v>0</v>
          </cell>
          <cell r="CS343" t="str">
            <v/>
          </cell>
          <cell r="CT343" t="str">
            <v/>
          </cell>
          <cell r="CU343" t="str">
            <v/>
          </cell>
          <cell r="CV343" t="str">
            <v/>
          </cell>
          <cell r="CW343" t="str">
            <v/>
          </cell>
          <cell r="CX343" t="b">
            <v>0</v>
          </cell>
          <cell r="CY343" t="b">
            <v>0</v>
          </cell>
          <cell r="CZ343" t="b">
            <v>0</v>
          </cell>
          <cell r="DA343" t="b">
            <v>0</v>
          </cell>
          <cell r="DB343" t="str">
            <v/>
          </cell>
          <cell r="DC343" t="str">
            <v/>
          </cell>
          <cell r="DD343" t="str">
            <v/>
          </cell>
          <cell r="DE343" t="b">
            <v>0</v>
          </cell>
          <cell r="DF343" t="b">
            <v>0</v>
          </cell>
        </row>
        <row r="344">
          <cell r="A344" t="str">
            <v>COR1000.06</v>
          </cell>
          <cell r="B344" t="str">
            <v>IX Internet Migration</v>
          </cell>
          <cell r="C344" t="str">
            <v>Z2 - Change cancelled</v>
          </cell>
          <cell r="D344">
            <v>40637</v>
          </cell>
          <cell r="E344" t="str">
            <v>CO RCVD 04/04/2011,CO CLSD 04/04/2011</v>
          </cell>
          <cell r="F344" t="str">
            <v/>
          </cell>
          <cell r="G344" t="b">
            <v>0</v>
          </cell>
          <cell r="H344" t="str">
            <v/>
          </cell>
          <cell r="I344">
            <v>40637</v>
          </cell>
          <cell r="L344" t="b">
            <v>0</v>
          </cell>
          <cell r="M344" t="str">
            <v/>
          </cell>
          <cell r="N344" t="str">
            <v/>
          </cell>
          <cell r="O344" t="str">
            <v/>
          </cell>
          <cell r="P344" t="str">
            <v>Iain Collin</v>
          </cell>
          <cell r="Q344" t="str">
            <v/>
          </cell>
          <cell r="R344" t="str">
            <v/>
          </cell>
          <cell r="S344" t="str">
            <v>Iain Collin</v>
          </cell>
          <cell r="T344" t="str">
            <v>CR (internal)</v>
          </cell>
          <cell r="U344" t="str">
            <v>CLOSED</v>
          </cell>
          <cell r="V344" t="b">
            <v>0</v>
          </cell>
          <cell r="W344">
            <v>40637</v>
          </cell>
          <cell r="X344" t="str">
            <v/>
          </cell>
          <cell r="AD344" t="str">
            <v/>
          </cell>
          <cell r="AF344" t="str">
            <v/>
          </cell>
          <cell r="AN344" t="str">
            <v/>
          </cell>
          <cell r="AR344" t="str">
            <v/>
          </cell>
          <cell r="AS344" t="str">
            <v/>
          </cell>
          <cell r="AZ344" t="str">
            <v/>
          </cell>
          <cell r="BB344" t="str">
            <v/>
          </cell>
          <cell r="BC344" t="str">
            <v/>
          </cell>
          <cell r="BE344" t="b">
            <v>0</v>
          </cell>
          <cell r="BF344">
            <v>7</v>
          </cell>
          <cell r="BM344" t="str">
            <v/>
          </cell>
          <cell r="BO344" t="str">
            <v xml:space="preserve">04/04/11 AK - This section of the Programme is no longer valid. It has been loaded onto the Tracking Sheet but closed down to ensure audit is visible for completion of the full Telecoms Programme.
</v>
          </cell>
          <cell r="BQ344" t="str">
            <v/>
          </cell>
          <cell r="BS344" t="str">
            <v/>
          </cell>
          <cell r="BU344" t="str">
            <v/>
          </cell>
          <cell r="BW344" t="str">
            <v/>
          </cell>
          <cell r="BX344" t="str">
            <v/>
          </cell>
          <cell r="BY344" t="str">
            <v/>
          </cell>
          <cell r="BZ344" t="str">
            <v/>
          </cell>
          <cell r="CA344" t="str">
            <v/>
          </cell>
          <cell r="CB344" t="str">
            <v/>
          </cell>
          <cell r="CC344" t="str">
            <v/>
          </cell>
          <cell r="CD344" t="str">
            <v/>
          </cell>
          <cell r="CE344" t="str">
            <v/>
          </cell>
          <cell r="CF344" t="str">
            <v/>
          </cell>
          <cell r="CG344" t="b">
            <v>0</v>
          </cell>
          <cell r="CH344" t="str">
            <v/>
          </cell>
          <cell r="CJ344" t="b">
            <v>0</v>
          </cell>
          <cell r="CK344" t="b">
            <v>0</v>
          </cell>
          <cell r="CL344" t="b">
            <v>0</v>
          </cell>
          <cell r="CM344" t="str">
            <v/>
          </cell>
          <cell r="CO344" t="str">
            <v/>
          </cell>
          <cell r="CP344" t="str">
            <v/>
          </cell>
          <cell r="CQ344" t="b">
            <v>0</v>
          </cell>
          <cell r="CR344" t="b">
            <v>0</v>
          </cell>
          <cell r="CS344" t="str">
            <v/>
          </cell>
          <cell r="CT344" t="str">
            <v/>
          </cell>
          <cell r="CU344" t="str">
            <v/>
          </cell>
          <cell r="CV344" t="str">
            <v/>
          </cell>
          <cell r="CW344" t="str">
            <v/>
          </cell>
          <cell r="CX344" t="b">
            <v>0</v>
          </cell>
          <cell r="CY344" t="b">
            <v>0</v>
          </cell>
          <cell r="CZ344" t="b">
            <v>0</v>
          </cell>
          <cell r="DA344" t="b">
            <v>0</v>
          </cell>
          <cell r="DB344" t="str">
            <v/>
          </cell>
          <cell r="DC344" t="str">
            <v/>
          </cell>
          <cell r="DD344" t="str">
            <v/>
          </cell>
          <cell r="DE344" t="b">
            <v>0</v>
          </cell>
          <cell r="DF344" t="b">
            <v>0</v>
          </cell>
        </row>
        <row r="345">
          <cell r="A345" t="str">
            <v>COR2756</v>
          </cell>
          <cell r="B345" t="str">
            <v>Daily Metered Supply Point SOQ / SHQ Reductions Report</v>
          </cell>
          <cell r="C345" t="str">
            <v>Z1 - Change completed</v>
          </cell>
          <cell r="D345">
            <v>41463</v>
          </cell>
          <cell r="E345" t="str">
            <v xml:space="preserve">CO RCVD 28/08/2012
EQ PROD 11/09/2012
EQ SENT 25/09/2012
BE RCVD 26/09/2012
BE PROD 26/09/2012
BE SENT 24/10/2012
SN PROD 29/10/2012
CA RCVD 29/10/2012
SN PROD 29/10/2012
SN SENT 19/11/2012
PD PROD 19/11/2012
PD IMPD 23/11/2012
PD-SENT 02/04/2013
PD CLSD </v>
          </cell>
          <cell r="F345" t="str">
            <v>Xoserve to provide a report to each DN detailing any SOQ and SHQ capacity reductions or SOQ only reductions at Daily Metered Supply Points (to include Direct connects, Unique Sites and DM CSEPS) within the Capacity Reduction Window. Also, a report to deta</v>
          </cell>
          <cell r="G345" t="b">
            <v>0</v>
          </cell>
          <cell r="H345" t="str">
            <v/>
          </cell>
          <cell r="I345">
            <v>41149</v>
          </cell>
          <cell r="J345">
            <v>41163</v>
          </cell>
          <cell r="L345" t="b">
            <v>0</v>
          </cell>
          <cell r="M345" t="str">
            <v>ADN</v>
          </cell>
          <cell r="N345" t="str">
            <v/>
          </cell>
          <cell r="O345" t="str">
            <v>Joel Martin</v>
          </cell>
          <cell r="P345" t="str">
            <v>Joel Martin</v>
          </cell>
          <cell r="Q345" t="str">
            <v>Work Load meeting 29/08/2012</v>
          </cell>
          <cell r="R345" t="str">
            <v/>
          </cell>
          <cell r="S345" t="str">
            <v>Lorraine Cave</v>
          </cell>
          <cell r="T345" t="str">
            <v>CO</v>
          </cell>
          <cell r="U345" t="str">
            <v>COMPLETE</v>
          </cell>
          <cell r="V345" t="b">
            <v>1</v>
          </cell>
          <cell r="W345">
            <v>41463</v>
          </cell>
          <cell r="X345" t="str">
            <v>Jon Follows</v>
          </cell>
          <cell r="Y345">
            <v>41163</v>
          </cell>
          <cell r="Z345">
            <v>41177</v>
          </cell>
          <cell r="AB345">
            <v>41177</v>
          </cell>
          <cell r="AD345" t="str">
            <v/>
          </cell>
          <cell r="AF345" t="str">
            <v>SENT</v>
          </cell>
          <cell r="AG345">
            <v>41177</v>
          </cell>
          <cell r="AH345">
            <v>41178</v>
          </cell>
          <cell r="AI345">
            <v>41192</v>
          </cell>
          <cell r="AJ345">
            <v>41192</v>
          </cell>
          <cell r="AK345">
            <v>41213</v>
          </cell>
          <cell r="AM345">
            <v>41206</v>
          </cell>
          <cell r="AN345" t="str">
            <v>Pre Sanction Meeting 23/10/12</v>
          </cell>
          <cell r="AR345" t="str">
            <v/>
          </cell>
          <cell r="AS345" t="str">
            <v>SENT</v>
          </cell>
          <cell r="AT345">
            <v>41206</v>
          </cell>
          <cell r="AU345">
            <v>41211</v>
          </cell>
          <cell r="AV345">
            <v>41225</v>
          </cell>
          <cell r="AW345">
            <v>41220</v>
          </cell>
          <cell r="AX345">
            <v>41232</v>
          </cell>
          <cell r="AZ345" t="str">
            <v/>
          </cell>
          <cell r="BA345">
            <v>41232</v>
          </cell>
          <cell r="BB345" t="str">
            <v/>
          </cell>
          <cell r="BC345" t="str">
            <v>SENT</v>
          </cell>
          <cell r="BD345">
            <v>41232</v>
          </cell>
          <cell r="BE345" t="b">
            <v>0</v>
          </cell>
          <cell r="BF345">
            <v>3</v>
          </cell>
          <cell r="BI345">
            <v>41236</v>
          </cell>
          <cell r="BK345">
            <v>41366</v>
          </cell>
          <cell r="BL345">
            <v>41393</v>
          </cell>
          <cell r="BM345" t="str">
            <v>CLSD</v>
          </cell>
          <cell r="BN345">
            <v>41463</v>
          </cell>
          <cell r="BO345" t="str">
            <v xml:space="preserve">08/07/13 KB - Authorisation to close granted at CMSG meeting on 08/07/13 - documented in meeting minutes (CCN sent 02/04/13)
29/10/12 KB - Change Authorisation received from Joel Martin in the form of an e-mail.                                            </v>
          </cell>
          <cell r="BQ345" t="str">
            <v/>
          </cell>
          <cell r="BS345" t="str">
            <v/>
          </cell>
          <cell r="BU345" t="str">
            <v/>
          </cell>
          <cell r="BW345" t="str">
            <v/>
          </cell>
          <cell r="BX345" t="str">
            <v/>
          </cell>
          <cell r="BY345" t="str">
            <v/>
          </cell>
          <cell r="BZ345" t="str">
            <v/>
          </cell>
          <cell r="CA345" t="str">
            <v/>
          </cell>
          <cell r="CB345" t="str">
            <v/>
          </cell>
          <cell r="CC345" t="str">
            <v/>
          </cell>
          <cell r="CD345" t="str">
            <v/>
          </cell>
          <cell r="CE345" t="str">
            <v/>
          </cell>
          <cell r="CF345" t="str">
            <v/>
          </cell>
          <cell r="CG345" t="b">
            <v>0</v>
          </cell>
          <cell r="CH345" t="str">
            <v/>
          </cell>
          <cell r="CJ345" t="b">
            <v>0</v>
          </cell>
          <cell r="CK345" t="b">
            <v>0</v>
          </cell>
          <cell r="CL345" t="b">
            <v>0</v>
          </cell>
          <cell r="CM345" t="str">
            <v/>
          </cell>
          <cell r="CO345" t="str">
            <v/>
          </cell>
          <cell r="CP345" t="str">
            <v/>
          </cell>
          <cell r="CQ345" t="b">
            <v>0</v>
          </cell>
          <cell r="CR345" t="b">
            <v>0</v>
          </cell>
          <cell r="CS345" t="str">
            <v/>
          </cell>
          <cell r="CT345" t="str">
            <v/>
          </cell>
          <cell r="CU345" t="str">
            <v/>
          </cell>
          <cell r="CV345" t="str">
            <v/>
          </cell>
          <cell r="CW345" t="str">
            <v/>
          </cell>
          <cell r="CX345" t="b">
            <v>0</v>
          </cell>
          <cell r="CY345" t="b">
            <v>0</v>
          </cell>
          <cell r="CZ345" t="b">
            <v>0</v>
          </cell>
          <cell r="DA345" t="b">
            <v>0</v>
          </cell>
          <cell r="DB345" t="str">
            <v/>
          </cell>
          <cell r="DC345" t="str">
            <v/>
          </cell>
          <cell r="DD345" t="str">
            <v/>
          </cell>
          <cell r="DE345" t="b">
            <v>0</v>
          </cell>
          <cell r="DF345" t="b">
            <v>0</v>
          </cell>
        </row>
        <row r="346">
          <cell r="A346" t="str">
            <v>COR2762</v>
          </cell>
          <cell r="B346" t="str">
            <v>Updated Theft of Gas Calculator</v>
          </cell>
          <cell r="C346" t="str">
            <v>Z1 - Change completed</v>
          </cell>
          <cell r="D346">
            <v>41337</v>
          </cell>
          <cell r="E346" t="str">
            <v>CO RCVD 29/08/2012,EQ PROD 12/09/2012,EQ SENT 28/09/2012,BE PROD 06/11/2012,BE SENT 05/12/2012,CA RCVD 14/12/2012,SN PNDG 14/12/2012,SN PROD 14/12/2012,SN SENT 24/12/2012,PD PROD 24/12/2012,
PD IMPD 04/02/2013,
PD SENT 01/02/2013, PD CLSD 04/03/2013</v>
          </cell>
          <cell r="F346" t="str">
            <v>This amendment is required to enable GTs to actively pursue recovery of theft of gas charges from consumers</v>
          </cell>
          <cell r="G346" t="b">
            <v>0</v>
          </cell>
          <cell r="H346" t="str">
            <v/>
          </cell>
          <cell r="I346">
            <v>41150</v>
          </cell>
          <cell r="J346">
            <v>41164</v>
          </cell>
          <cell r="L346" t="b">
            <v>0</v>
          </cell>
          <cell r="M346" t="str">
            <v>ADN</v>
          </cell>
          <cell r="N346" t="str">
            <v/>
          </cell>
          <cell r="O346" t="str">
            <v>Joanna Ferguson</v>
          </cell>
          <cell r="P346" t="str">
            <v>Joanna Ferguson</v>
          </cell>
          <cell r="Q346" t="str">
            <v>Workload Meeting 05/09/12</v>
          </cell>
          <cell r="R346" t="str">
            <v/>
          </cell>
          <cell r="S346" t="str">
            <v>Lorraine Cave</v>
          </cell>
          <cell r="T346" t="str">
            <v>CO</v>
          </cell>
          <cell r="U346" t="str">
            <v>COMPLETE</v>
          </cell>
          <cell r="V346" t="b">
            <v>1</v>
          </cell>
          <cell r="W346">
            <v>41337</v>
          </cell>
          <cell r="X346" t="str">
            <v>Becky Perkins / Jo Rooney</v>
          </cell>
          <cell r="Y346">
            <v>41164</v>
          </cell>
          <cell r="Z346">
            <v>41180</v>
          </cell>
          <cell r="AB346">
            <v>41180</v>
          </cell>
          <cell r="AD346" t="str">
            <v/>
          </cell>
          <cell r="AF346" t="str">
            <v>SENT</v>
          </cell>
          <cell r="AG346">
            <v>41180</v>
          </cell>
          <cell r="AH346">
            <v>41205</v>
          </cell>
          <cell r="AI346">
            <v>41219</v>
          </cell>
          <cell r="AJ346">
            <v>41219</v>
          </cell>
          <cell r="AK346">
            <v>41248</v>
          </cell>
          <cell r="AM346">
            <v>41248</v>
          </cell>
          <cell r="AN346" t="str">
            <v>Pre Sanction Meeting 27/11/12</v>
          </cell>
          <cell r="AO346">
            <v>41338</v>
          </cell>
          <cell r="AR346" t="str">
            <v/>
          </cell>
          <cell r="AS346" t="str">
            <v>SENT</v>
          </cell>
          <cell r="AT346">
            <v>41248</v>
          </cell>
          <cell r="AU346">
            <v>41257</v>
          </cell>
          <cell r="AV346">
            <v>41267</v>
          </cell>
          <cell r="AW346">
            <v>41267</v>
          </cell>
          <cell r="AX346">
            <v>41267</v>
          </cell>
          <cell r="AZ346" t="str">
            <v/>
          </cell>
          <cell r="BA346">
            <v>41267</v>
          </cell>
          <cell r="BB346" t="str">
            <v/>
          </cell>
          <cell r="BC346" t="str">
            <v>SENT</v>
          </cell>
          <cell r="BD346">
            <v>41267</v>
          </cell>
          <cell r="BE346" t="b">
            <v>0</v>
          </cell>
          <cell r="BF346">
            <v>3</v>
          </cell>
          <cell r="BI346">
            <v>41309</v>
          </cell>
          <cell r="BK346">
            <v>41306</v>
          </cell>
          <cell r="BM346" t="str">
            <v>CLSD</v>
          </cell>
          <cell r="BN346">
            <v>41337</v>
          </cell>
          <cell r="BO346" t="str">
            <v>01/02/13 KB - CCN sent directly to Joanna Ferguson by Project team (Becky Perkins) alongwith a covering note - copied to the Change Orders mailbox.  
22/10/12 KB - Change no longer on hold per e-mail from Joanna Ferguson advising Xoserve to proceed.  BEIR</v>
          </cell>
          <cell r="BQ346" t="str">
            <v/>
          </cell>
          <cell r="BS346" t="str">
            <v/>
          </cell>
          <cell r="BU346" t="str">
            <v/>
          </cell>
          <cell r="BW346" t="str">
            <v/>
          </cell>
          <cell r="BX346" t="str">
            <v/>
          </cell>
          <cell r="BY346" t="str">
            <v/>
          </cell>
          <cell r="BZ346" t="str">
            <v/>
          </cell>
          <cell r="CA346" t="str">
            <v/>
          </cell>
          <cell r="CB346" t="str">
            <v/>
          </cell>
          <cell r="CC346" t="str">
            <v/>
          </cell>
          <cell r="CD346" t="str">
            <v/>
          </cell>
          <cell r="CE346" t="str">
            <v/>
          </cell>
          <cell r="CF346" t="str">
            <v/>
          </cell>
          <cell r="CG346" t="b">
            <v>0</v>
          </cell>
          <cell r="CH346" t="str">
            <v/>
          </cell>
          <cell r="CJ346" t="b">
            <v>0</v>
          </cell>
          <cell r="CK346" t="b">
            <v>0</v>
          </cell>
          <cell r="CL346" t="b">
            <v>0</v>
          </cell>
          <cell r="CM346" t="str">
            <v/>
          </cell>
          <cell r="CO346" t="str">
            <v/>
          </cell>
          <cell r="CP346" t="str">
            <v/>
          </cell>
          <cell r="CQ346" t="b">
            <v>0</v>
          </cell>
          <cell r="CR346" t="b">
            <v>0</v>
          </cell>
          <cell r="CS346" t="str">
            <v/>
          </cell>
          <cell r="CT346" t="str">
            <v/>
          </cell>
          <cell r="CU346" t="str">
            <v/>
          </cell>
          <cell r="CV346" t="str">
            <v/>
          </cell>
          <cell r="CW346" t="str">
            <v/>
          </cell>
          <cell r="CX346" t="b">
            <v>0</v>
          </cell>
          <cell r="CY346" t="b">
            <v>0</v>
          </cell>
          <cell r="CZ346" t="b">
            <v>0</v>
          </cell>
          <cell r="DA346" t="b">
            <v>0</v>
          </cell>
          <cell r="DB346" t="str">
            <v/>
          </cell>
          <cell r="DC346" t="str">
            <v/>
          </cell>
          <cell r="DD346" t="str">
            <v/>
          </cell>
          <cell r="DE346" t="b">
            <v>0</v>
          </cell>
          <cell r="DF346" t="b">
            <v>0</v>
          </cell>
        </row>
        <row r="347">
          <cell r="A347" t="str">
            <v>COR2769</v>
          </cell>
          <cell r="B347" t="str">
            <v>Data Retention and Table Partitioning</v>
          </cell>
          <cell r="C347" t="str">
            <v>Z1 - Change completed</v>
          </cell>
          <cell r="D347">
            <v>41618</v>
          </cell>
          <cell r="E347" t="str">
            <v>CO-RCVD 05/09/2012
PD-PROD 19/02/2013
PD-CLSD 10/12/2013</v>
          </cell>
          <cell r="F347" t="str">
            <v>This was originally raised by Denis Regan to be included into the AQ 2012 (COR2387) scope. Since its removal from AQ, this activity needs to be taken forward as a separate project.</v>
          </cell>
          <cell r="G347" t="b">
            <v>0</v>
          </cell>
          <cell r="H347" t="str">
            <v/>
          </cell>
          <cell r="I347">
            <v>41157</v>
          </cell>
          <cell r="J347">
            <v>41171</v>
          </cell>
          <cell r="L347" t="b">
            <v>0</v>
          </cell>
          <cell r="M347" t="str">
            <v/>
          </cell>
          <cell r="N347" t="str">
            <v/>
          </cell>
          <cell r="O347" t="str">
            <v/>
          </cell>
          <cell r="P347" t="str">
            <v>Emma Rose</v>
          </cell>
          <cell r="Q347" t="str">
            <v>Workload Meeting 12/09/12</v>
          </cell>
          <cell r="R347" t="str">
            <v>Jane Rocky</v>
          </cell>
          <cell r="S347" t="str">
            <v>Lorraine Cave</v>
          </cell>
          <cell r="T347" t="str">
            <v>CO</v>
          </cell>
          <cell r="U347" t="str">
            <v>COMPLETE</v>
          </cell>
          <cell r="V347" t="b">
            <v>0</v>
          </cell>
          <cell r="X347" t="str">
            <v>Emma Rose</v>
          </cell>
          <cell r="AD347" t="str">
            <v/>
          </cell>
          <cell r="AF347" t="str">
            <v/>
          </cell>
          <cell r="AN347" t="str">
            <v/>
          </cell>
          <cell r="AR347" t="str">
            <v/>
          </cell>
          <cell r="AS347" t="str">
            <v/>
          </cell>
          <cell r="AZ347" t="str">
            <v/>
          </cell>
          <cell r="BB347" t="str">
            <v/>
          </cell>
          <cell r="BC347" t="str">
            <v/>
          </cell>
          <cell r="BE347" t="b">
            <v>0</v>
          </cell>
          <cell r="BF347">
            <v>6</v>
          </cell>
          <cell r="BM347" t="str">
            <v>CLSD</v>
          </cell>
          <cell r="BN347">
            <v>41618</v>
          </cell>
          <cell r="BO347" t="str">
            <v>10/12/13 KB - Note received from Jane Rocky authorising closure of COR2769. 
22/04/13 KB - Note from Emma confirming that project is still in closedown.  Confirmation of closure will be provided once agreed.  
22/04/13 KB - Await confirmation that COR2769</v>
          </cell>
          <cell r="BQ347" t="str">
            <v/>
          </cell>
          <cell r="BS347" t="str">
            <v/>
          </cell>
          <cell r="BU347" t="str">
            <v/>
          </cell>
          <cell r="BW347" t="str">
            <v/>
          </cell>
          <cell r="BX347" t="str">
            <v/>
          </cell>
          <cell r="BY347" t="str">
            <v/>
          </cell>
          <cell r="BZ347" t="str">
            <v/>
          </cell>
          <cell r="CA347" t="str">
            <v/>
          </cell>
          <cell r="CB347" t="str">
            <v/>
          </cell>
          <cell r="CC347" t="str">
            <v/>
          </cell>
          <cell r="CD347" t="str">
            <v/>
          </cell>
          <cell r="CE347" t="str">
            <v/>
          </cell>
          <cell r="CF347" t="str">
            <v/>
          </cell>
          <cell r="CG347" t="b">
            <v>0</v>
          </cell>
          <cell r="CH347" t="str">
            <v/>
          </cell>
          <cell r="CJ347" t="b">
            <v>0</v>
          </cell>
          <cell r="CK347" t="b">
            <v>0</v>
          </cell>
          <cell r="CL347" t="b">
            <v>0</v>
          </cell>
          <cell r="CM347" t="str">
            <v/>
          </cell>
          <cell r="CO347" t="str">
            <v/>
          </cell>
          <cell r="CP347" t="str">
            <v/>
          </cell>
          <cell r="CQ347" t="b">
            <v>0</v>
          </cell>
          <cell r="CR347" t="b">
            <v>0</v>
          </cell>
          <cell r="CS347" t="str">
            <v/>
          </cell>
          <cell r="CT347" t="str">
            <v/>
          </cell>
          <cell r="CU347" t="str">
            <v/>
          </cell>
          <cell r="CV347" t="str">
            <v/>
          </cell>
          <cell r="CW347" t="str">
            <v/>
          </cell>
          <cell r="CX347" t="b">
            <v>0</v>
          </cell>
          <cell r="CY347" t="b">
            <v>0</v>
          </cell>
          <cell r="CZ347" t="b">
            <v>0</v>
          </cell>
          <cell r="DA347" t="b">
            <v>0</v>
          </cell>
          <cell r="DB347" t="str">
            <v/>
          </cell>
          <cell r="DC347" t="str">
            <v/>
          </cell>
          <cell r="DD347" t="str">
            <v/>
          </cell>
          <cell r="DE347" t="b">
            <v>0</v>
          </cell>
          <cell r="DF347" t="b">
            <v>0</v>
          </cell>
        </row>
        <row r="348">
          <cell r="A348" t="str">
            <v>4609</v>
          </cell>
          <cell r="B348" t="str">
            <v>Change to CSEP Creation Effective From Date</v>
          </cell>
          <cell r="C348" t="str">
            <v>B2 - Awaiting ME/Data Office/MR HLE quote</v>
          </cell>
          <cell r="D348">
            <v>43196</v>
          </cell>
          <cell r="E348" t="str">
            <v>1. Awaiting ICAF Assignment
2.1. Start-Up Approach In Progress
2.2. Awaiting ME/BICC HLE Quote</v>
          </cell>
          <cell r="F348" t="str">
            <v/>
          </cell>
          <cell r="G348" t="b">
            <v>0</v>
          </cell>
          <cell r="H348" t="str">
            <v/>
          </cell>
          <cell r="I348">
            <v>43151</v>
          </cell>
          <cell r="K348">
            <v>43251</v>
          </cell>
          <cell r="L348" t="b">
            <v>0</v>
          </cell>
          <cell r="M348" t="str">
            <v/>
          </cell>
          <cell r="N348" t="str">
            <v/>
          </cell>
          <cell r="O348" t="str">
            <v/>
          </cell>
          <cell r="P348" t="str">
            <v>Mike Payley</v>
          </cell>
          <cell r="Q348" t="str">
            <v/>
          </cell>
          <cell r="R348" t="str">
            <v>Sat Kalsi</v>
          </cell>
          <cell r="S348" t="str">
            <v>Donna Johnson</v>
          </cell>
          <cell r="T348" t="str">
            <v>CR (Internal)</v>
          </cell>
          <cell r="U348" t="str">
            <v>LIVE</v>
          </cell>
          <cell r="V348" t="b">
            <v>0</v>
          </cell>
          <cell r="X348" t="str">
            <v/>
          </cell>
          <cell r="AD348" t="str">
            <v/>
          </cell>
          <cell r="AF348" t="str">
            <v/>
          </cell>
          <cell r="AN348" t="str">
            <v/>
          </cell>
          <cell r="AR348" t="str">
            <v/>
          </cell>
          <cell r="AS348" t="str">
            <v/>
          </cell>
          <cell r="AZ348" t="str">
            <v/>
          </cell>
          <cell r="BB348" t="str">
            <v/>
          </cell>
          <cell r="BC348" t="str">
            <v/>
          </cell>
          <cell r="BE348" t="b">
            <v>0</v>
          </cell>
          <cell r="BM348" t="str">
            <v/>
          </cell>
          <cell r="BO348" t="str">
            <v>20/07/2018 HS - waiting for HLE approval from Donna Johnson and Rob. Pooja can then send the HLE to the PO Office.
19/07/2018 HS - Dean Johnson is taking over from Emma Lyndon, so he will approve this change.
13/07/2018 RJ - With Donna Johnson for approva</v>
          </cell>
          <cell r="BQ348" t="str">
            <v/>
          </cell>
          <cell r="BS348" t="str">
            <v/>
          </cell>
          <cell r="BU348" t="str">
            <v/>
          </cell>
          <cell r="BW348" t="str">
            <v/>
          </cell>
          <cell r="BX348" t="str">
            <v/>
          </cell>
          <cell r="BY348" t="str">
            <v>50</v>
          </cell>
          <cell r="BZ348" t="str">
            <v/>
          </cell>
          <cell r="CA348" t="str">
            <v>Other</v>
          </cell>
          <cell r="CB348" t="str">
            <v>XO3668</v>
          </cell>
          <cell r="CC348" t="str">
            <v>Minor Enhancements Team</v>
          </cell>
          <cell r="CD348" t="str">
            <v>ISU</v>
          </cell>
          <cell r="CE348" t="str">
            <v>Invoicing</v>
          </cell>
          <cell r="CF348" t="str">
            <v>30-60 days</v>
          </cell>
          <cell r="CG348" t="b">
            <v>1</v>
          </cell>
          <cell r="CH348" t="str">
            <v>Xoserve</v>
          </cell>
          <cell r="CI348">
            <v>43251</v>
          </cell>
          <cell r="CJ348" t="b">
            <v>0</v>
          </cell>
          <cell r="CK348" t="b">
            <v>0</v>
          </cell>
          <cell r="CL348" t="b">
            <v>0</v>
          </cell>
          <cell r="CM348" t="str">
            <v/>
          </cell>
          <cell r="CN348">
            <v>0</v>
          </cell>
          <cell r="CO348" t="str">
            <v/>
          </cell>
          <cell r="CP348" t="str">
            <v>Medium</v>
          </cell>
          <cell r="CQ348" t="b">
            <v>0</v>
          </cell>
          <cell r="CR348" t="b">
            <v>0</v>
          </cell>
          <cell r="CS348" t="str">
            <v/>
          </cell>
          <cell r="CT348" t="str">
            <v>Monthly</v>
          </cell>
          <cell r="CU348" t="str">
            <v>Two to Five</v>
          </cell>
          <cell r="CV348" t="str">
            <v>Xoserve Internal CR (business improvement initiative)</v>
          </cell>
          <cell r="CW348" t="str">
            <v>Multiple Market Groups</v>
          </cell>
          <cell r="CX348" t="b">
            <v>1</v>
          </cell>
          <cell r="CY348" t="b">
            <v>0</v>
          </cell>
          <cell r="CZ348" t="b">
            <v>0</v>
          </cell>
          <cell r="DA348" t="b">
            <v>0</v>
          </cell>
          <cell r="DB348" t="str">
            <v>Service Area 23: Internal</v>
          </cell>
          <cell r="DC348" t="str">
            <v>One</v>
          </cell>
          <cell r="DD348" t="str">
            <v>Medium</v>
          </cell>
          <cell r="DE348" t="b">
            <v>0</v>
          </cell>
          <cell r="DF348" t="b">
            <v>0</v>
          </cell>
        </row>
        <row r="349">
          <cell r="A349" t="str">
            <v>4610</v>
          </cell>
          <cell r="B349" t="str">
            <v>ASR Request - Reporting to SPAA Secretariat in Support of SPAA Schedule 25 – Management of Prepayment Activities</v>
          </cell>
          <cell r="C349" t="str">
            <v>B2 - Awaiting ME/Data Office/MR HLE quote</v>
          </cell>
          <cell r="D349">
            <v>43278</v>
          </cell>
          <cell r="E349" t="str">
            <v>1. Awaiting ICAF Assignment
A2 - Capture in Progress
B2 - Awaiting ME/Data Office/MR HLE quote</v>
          </cell>
          <cell r="F349" t="str">
            <v>SPAA CP 17/379 introduces a solution to distribute to Suppliers the unallocated payments associated with unidentified prepayment transactions. The solution requires a report from the CDSP which gives the market share of specified Suppliers with prepayment</v>
          </cell>
          <cell r="G349" t="b">
            <v>0</v>
          </cell>
          <cell r="H349" t="str">
            <v/>
          </cell>
          <cell r="I349">
            <v>43151</v>
          </cell>
          <cell r="K349">
            <v>43281</v>
          </cell>
          <cell r="L349" t="b">
            <v>0</v>
          </cell>
          <cell r="M349" t="str">
            <v/>
          </cell>
          <cell r="N349" t="str">
            <v/>
          </cell>
          <cell r="O349" t="str">
            <v/>
          </cell>
          <cell r="P349" t="str">
            <v>Greg Causon</v>
          </cell>
          <cell r="Q349" t="str">
            <v/>
          </cell>
          <cell r="R349" t="str">
            <v>Emma Smith</v>
          </cell>
          <cell r="S349" t="str">
            <v>Jo Duncan</v>
          </cell>
          <cell r="T349" t="str">
            <v>CR (ASR)</v>
          </cell>
          <cell r="U349" t="str">
            <v>LIVE</v>
          </cell>
          <cell r="V349" t="b">
            <v>0</v>
          </cell>
          <cell r="X349" t="str">
            <v/>
          </cell>
          <cell r="AD349" t="str">
            <v/>
          </cell>
          <cell r="AF349" t="str">
            <v/>
          </cell>
          <cell r="AN349" t="str">
            <v/>
          </cell>
          <cell r="AR349" t="str">
            <v/>
          </cell>
          <cell r="AS349" t="str">
            <v/>
          </cell>
          <cell r="AZ349" t="str">
            <v/>
          </cell>
          <cell r="BB349" t="str">
            <v/>
          </cell>
          <cell r="BC349" t="str">
            <v/>
          </cell>
          <cell r="BE349" t="b">
            <v>0</v>
          </cell>
          <cell r="BH349">
            <v>43312</v>
          </cell>
          <cell r="BM349" t="str">
            <v/>
          </cell>
          <cell r="BO349" t="str">
            <v xml:space="preserve">20/07/2018 HS - Pooja confirmed discussions to take place regarding HLE.
13/07/2018 RJ - Workshop planned for 16th to gather requirements. Greg to check with customer is happy with delay to customer requested implementation date.
06/07/2018 RJ - Workshop </v>
          </cell>
          <cell r="BQ349" t="str">
            <v/>
          </cell>
          <cell r="BS349" t="str">
            <v/>
          </cell>
          <cell r="BU349" t="str">
            <v/>
          </cell>
          <cell r="BW349" t="str">
            <v/>
          </cell>
          <cell r="BX349" t="str">
            <v/>
          </cell>
          <cell r="BY349" t="str">
            <v/>
          </cell>
          <cell r="BZ349" t="str">
            <v/>
          </cell>
          <cell r="CA349" t="str">
            <v>Data Office</v>
          </cell>
          <cell r="CB349" t="str">
            <v>XO3679</v>
          </cell>
          <cell r="CC349" t="str">
            <v>Minor Enhancements Team</v>
          </cell>
          <cell r="CD349" t="str">
            <v>BW</v>
          </cell>
          <cell r="CE349" t="str">
            <v>SPA</v>
          </cell>
          <cell r="CF349" t="str">
            <v>60-100 days</v>
          </cell>
          <cell r="CG349" t="b">
            <v>0</v>
          </cell>
          <cell r="CH349" t="str">
            <v/>
          </cell>
          <cell r="CJ349" t="b">
            <v>0</v>
          </cell>
          <cell r="CK349" t="b">
            <v>0</v>
          </cell>
          <cell r="CL349" t="b">
            <v>0</v>
          </cell>
          <cell r="CM349" t="str">
            <v/>
          </cell>
          <cell r="CN349">
            <v>0</v>
          </cell>
          <cell r="CO349" t="str">
            <v/>
          </cell>
          <cell r="CP349" t="str">
            <v/>
          </cell>
          <cell r="CQ349" t="b">
            <v>0</v>
          </cell>
          <cell r="CR349" t="b">
            <v>0</v>
          </cell>
          <cell r="CS349" t="str">
            <v/>
          </cell>
          <cell r="CT349" t="str">
            <v/>
          </cell>
          <cell r="CU349" t="str">
            <v/>
          </cell>
          <cell r="CV349" t="str">
            <v>Additional or 3rd Party Service Request</v>
          </cell>
          <cell r="CW349" t="str">
            <v>Multiple Market Participants</v>
          </cell>
          <cell r="CX349" t="b">
            <v>1</v>
          </cell>
          <cell r="CY349" t="b">
            <v>0</v>
          </cell>
          <cell r="CZ349" t="b">
            <v>0</v>
          </cell>
          <cell r="DA349" t="b">
            <v>0</v>
          </cell>
          <cell r="DB349" t="str">
            <v>Service Area 24: Additional Service Request or Third Party Request</v>
          </cell>
          <cell r="DC349" t="str">
            <v>One</v>
          </cell>
          <cell r="DD349" t="str">
            <v>Low</v>
          </cell>
          <cell r="DE349" t="b">
            <v>0</v>
          </cell>
          <cell r="DF349" t="b">
            <v>0</v>
          </cell>
        </row>
        <row r="350">
          <cell r="A350" t="str">
            <v>3538</v>
          </cell>
          <cell r="B350" t="str">
            <v>Upgrade and Expansion of EFT</v>
          </cell>
          <cell r="C350" t="str">
            <v>Z1 - Change completed</v>
          </cell>
          <cell r="D350">
            <v>43042</v>
          </cell>
          <cell r="E350" t="str">
            <v>CO-RCVD 21/01/2015
PD-IMPD 17/03/2017
PD-POPD 31/08/2017
PD-CLSD 03/11/2017
PD-CLSD changed to  100. Change Completed 08/11/17</v>
          </cell>
          <cell r="F350" t="str">
            <v>GlobalScape EFT was implemented in 2013 as the strategic solution for file transfers, replacing the legacy eXtended File Transfer Mechanism (XFTM) solution which had been in operation for 15 years.
Since this time, additional file transfer capability has</v>
          </cell>
          <cell r="G350" t="b">
            <v>0</v>
          </cell>
          <cell r="H350" t="str">
            <v/>
          </cell>
          <cell r="I350">
            <v>41985</v>
          </cell>
          <cell r="L350" t="b">
            <v>0</v>
          </cell>
          <cell r="M350" t="str">
            <v/>
          </cell>
          <cell r="N350" t="str">
            <v/>
          </cell>
          <cell r="O350" t="str">
            <v/>
          </cell>
          <cell r="P350" t="str">
            <v>Helen Pardoe</v>
          </cell>
          <cell r="Q350" t="str">
            <v>ICAF Meeting 21/01/15
Pre-Sanction 01/07/2017 - PIA</v>
          </cell>
          <cell r="R350" t="str">
            <v>Jane Rocky</v>
          </cell>
          <cell r="S350" t="str">
            <v>Helen Pardoe</v>
          </cell>
          <cell r="T350" t="str">
            <v>CR (Internal)</v>
          </cell>
          <cell r="U350" t="str">
            <v>COMPLETE</v>
          </cell>
          <cell r="V350" t="b">
            <v>0</v>
          </cell>
          <cell r="X350" t="str">
            <v>Darran Dredge</v>
          </cell>
          <cell r="AD350" t="str">
            <v/>
          </cell>
          <cell r="AF350" t="str">
            <v/>
          </cell>
          <cell r="AN350" t="str">
            <v/>
          </cell>
          <cell r="AR350" t="str">
            <v/>
          </cell>
          <cell r="AS350" t="str">
            <v/>
          </cell>
          <cell r="AU350">
            <v>42025</v>
          </cell>
          <cell r="AZ350" t="str">
            <v/>
          </cell>
          <cell r="BB350" t="str">
            <v/>
          </cell>
          <cell r="BC350" t="str">
            <v/>
          </cell>
          <cell r="BE350" t="b">
            <v>0</v>
          </cell>
          <cell r="BF350">
            <v>7</v>
          </cell>
          <cell r="BH350">
            <v>42650</v>
          </cell>
          <cell r="BI350">
            <v>42299</v>
          </cell>
          <cell r="BM350" t="str">
            <v>CLSD</v>
          </cell>
          <cell r="BN350">
            <v>42978</v>
          </cell>
          <cell r="BO350" t="str">
            <v xml:space="preserve">03/11/2017 DC email from IB confirming there is no outstanding document for this project.
31/08/17 DC we have had to closedown doc so all documentation is now complete.  I have put the status as PD-POPD for review.
31/08/17 DC The PIA was approved at XEC </v>
          </cell>
          <cell r="BQ350" t="str">
            <v/>
          </cell>
          <cell r="BS350" t="str">
            <v/>
          </cell>
          <cell r="BU350" t="str">
            <v/>
          </cell>
          <cell r="BW350" t="str">
            <v/>
          </cell>
          <cell r="BX350" t="str">
            <v>Medium</v>
          </cell>
          <cell r="BY350" t="str">
            <v/>
          </cell>
          <cell r="BZ350" t="str">
            <v/>
          </cell>
          <cell r="CA350" t="str">
            <v>T &amp; SS</v>
          </cell>
          <cell r="CB350" t="str">
            <v/>
          </cell>
          <cell r="CC350" t="str">
            <v/>
          </cell>
          <cell r="CD350" t="str">
            <v/>
          </cell>
          <cell r="CE350" t="str">
            <v/>
          </cell>
          <cell r="CF350" t="str">
            <v/>
          </cell>
          <cell r="CG350" t="b">
            <v>0</v>
          </cell>
          <cell r="CH350" t="str">
            <v/>
          </cell>
          <cell r="CJ350" t="b">
            <v>0</v>
          </cell>
          <cell r="CK350" t="b">
            <v>0</v>
          </cell>
          <cell r="CL350" t="b">
            <v>0</v>
          </cell>
          <cell r="CM350" t="str">
            <v/>
          </cell>
          <cell r="CO350" t="str">
            <v/>
          </cell>
          <cell r="CP350" t="str">
            <v/>
          </cell>
          <cell r="CQ350" t="b">
            <v>0</v>
          </cell>
          <cell r="CR350" t="b">
            <v>0</v>
          </cell>
          <cell r="CS350" t="str">
            <v/>
          </cell>
          <cell r="CT350" t="str">
            <v/>
          </cell>
          <cell r="CU350" t="str">
            <v/>
          </cell>
          <cell r="CV350" t="str">
            <v/>
          </cell>
          <cell r="CW350" t="str">
            <v/>
          </cell>
          <cell r="CX350" t="b">
            <v>0</v>
          </cell>
          <cell r="CY350" t="b">
            <v>0</v>
          </cell>
          <cell r="CZ350" t="b">
            <v>0</v>
          </cell>
          <cell r="DA350" t="b">
            <v>0</v>
          </cell>
          <cell r="DB350" t="str">
            <v/>
          </cell>
          <cell r="DC350" t="str">
            <v/>
          </cell>
          <cell r="DD350" t="str">
            <v/>
          </cell>
          <cell r="DE350" t="b">
            <v>0</v>
          </cell>
          <cell r="DF350" t="b">
            <v>0</v>
          </cell>
        </row>
        <row r="351">
          <cell r="A351" t="str">
            <v>COR1154.16</v>
          </cell>
          <cell r="B351" t="str">
            <v>Gemini Consequential Change</v>
          </cell>
          <cell r="C351" t="str">
            <v>Z2 - Change cancelled</v>
          </cell>
          <cell r="E351" t="str">
            <v/>
          </cell>
          <cell r="F351" t="str">
            <v/>
          </cell>
          <cell r="G351" t="b">
            <v>0</v>
          </cell>
          <cell r="H351" t="str">
            <v/>
          </cell>
          <cell r="L351" t="b">
            <v>0</v>
          </cell>
          <cell r="M351" t="str">
            <v/>
          </cell>
          <cell r="N351" t="str">
            <v/>
          </cell>
          <cell r="O351" t="str">
            <v/>
          </cell>
          <cell r="P351" t="str">
            <v/>
          </cell>
          <cell r="Q351" t="str">
            <v/>
          </cell>
          <cell r="R351" t="str">
            <v>Sat Kalsi</v>
          </cell>
          <cell r="S351" t="str">
            <v>Jessica Harris</v>
          </cell>
          <cell r="T351" t="str">
            <v>CO</v>
          </cell>
          <cell r="U351" t="str">
            <v>CLOSED</v>
          </cell>
          <cell r="V351" t="b">
            <v>0</v>
          </cell>
          <cell r="X351" t="str">
            <v/>
          </cell>
          <cell r="AD351" t="str">
            <v/>
          </cell>
          <cell r="AF351" t="str">
            <v/>
          </cell>
          <cell r="AN351" t="str">
            <v/>
          </cell>
          <cell r="AR351" t="str">
            <v/>
          </cell>
          <cell r="AS351" t="str">
            <v/>
          </cell>
          <cell r="AZ351" t="str">
            <v/>
          </cell>
          <cell r="BB351" t="str">
            <v/>
          </cell>
          <cell r="BC351" t="str">
            <v/>
          </cell>
          <cell r="BE351" t="b">
            <v>0</v>
          </cell>
          <cell r="BM351" t="str">
            <v/>
          </cell>
          <cell r="BO351" t="str">
            <v>13/04/2015 AT - Set CO-CLSD</v>
          </cell>
          <cell r="BQ351" t="str">
            <v/>
          </cell>
          <cell r="BS351" t="str">
            <v/>
          </cell>
          <cell r="BU351" t="str">
            <v/>
          </cell>
          <cell r="BW351" t="str">
            <v/>
          </cell>
          <cell r="BX351" t="str">
            <v/>
          </cell>
          <cell r="BY351" t="str">
            <v/>
          </cell>
          <cell r="BZ351" t="str">
            <v/>
          </cell>
          <cell r="CA351" t="str">
            <v/>
          </cell>
          <cell r="CB351" t="str">
            <v/>
          </cell>
          <cell r="CC351" t="str">
            <v/>
          </cell>
          <cell r="CD351" t="str">
            <v/>
          </cell>
          <cell r="CE351" t="str">
            <v/>
          </cell>
          <cell r="CF351" t="str">
            <v/>
          </cell>
          <cell r="CG351" t="b">
            <v>0</v>
          </cell>
          <cell r="CH351" t="str">
            <v/>
          </cell>
          <cell r="CJ351" t="b">
            <v>0</v>
          </cell>
          <cell r="CK351" t="b">
            <v>0</v>
          </cell>
          <cell r="CL351" t="b">
            <v>0</v>
          </cell>
          <cell r="CM351" t="str">
            <v/>
          </cell>
          <cell r="CO351" t="str">
            <v/>
          </cell>
          <cell r="CP351" t="str">
            <v/>
          </cell>
          <cell r="CQ351" t="b">
            <v>0</v>
          </cell>
          <cell r="CR351" t="b">
            <v>0</v>
          </cell>
          <cell r="CS351" t="str">
            <v/>
          </cell>
          <cell r="CT351" t="str">
            <v/>
          </cell>
          <cell r="CU351" t="str">
            <v/>
          </cell>
          <cell r="CV351" t="str">
            <v/>
          </cell>
          <cell r="CW351" t="str">
            <v/>
          </cell>
          <cell r="CX351" t="b">
            <v>0</v>
          </cell>
          <cell r="CY351" t="b">
            <v>0</v>
          </cell>
          <cell r="CZ351" t="b">
            <v>0</v>
          </cell>
          <cell r="DA351" t="b">
            <v>0</v>
          </cell>
          <cell r="DB351" t="str">
            <v/>
          </cell>
          <cell r="DC351" t="str">
            <v/>
          </cell>
          <cell r="DD351" t="str">
            <v/>
          </cell>
          <cell r="DE351" t="b">
            <v>0</v>
          </cell>
          <cell r="DF351" t="b">
            <v>0</v>
          </cell>
        </row>
        <row r="352">
          <cell r="A352" t="str">
            <v>COR1984</v>
          </cell>
          <cell r="B352" t="str">
            <v>Recovery of CSEP Capacity Charges from the Deemed Start Date</v>
          </cell>
          <cell r="C352" t="str">
            <v>Z2 - Change cancelled</v>
          </cell>
          <cell r="D352">
            <v>40819</v>
          </cell>
          <cell r="E352" t="str">
            <v>CO RCVD 09/06/2010,EQ PNDG 16/06/2010,EQ PROD 22/06/2010,EQ SENT 07/07/2010,BE RCVD 27/09/2010,BE PNDG 27/09/2010,BE PROD 27/09/2010,BE CLSD 03/10/2011,EQ SENT 07/07/2010,BE CLSD 03/10/2011</v>
          </cell>
          <cell r="F352" t="str">
            <v>CSEP Supply Points are an increasingly significant proportion of UK Supply Points however the prevailing Supply Point Administration arrangements in respect of CSEPs do not allow the large Transporters to recover all the capacity charges which should be c</v>
          </cell>
          <cell r="G352" t="b">
            <v>0</v>
          </cell>
          <cell r="H352" t="str">
            <v/>
          </cell>
          <cell r="I352">
            <v>40338</v>
          </cell>
          <cell r="J352">
            <v>40352</v>
          </cell>
          <cell r="L352" t="b">
            <v>0</v>
          </cell>
          <cell r="M352" t="str">
            <v>ALL</v>
          </cell>
          <cell r="N352" t="str">
            <v/>
          </cell>
          <cell r="O352" t="str">
            <v>Alan Raper</v>
          </cell>
          <cell r="P352" t="str">
            <v>Chris Warner</v>
          </cell>
          <cell r="Q352" t="str">
            <v>Workload Meeting 16/06/10</v>
          </cell>
          <cell r="R352" t="str">
            <v>Tricia Moody</v>
          </cell>
          <cell r="S352" t="str">
            <v>Dave Turpin</v>
          </cell>
          <cell r="T352" t="str">
            <v>CO</v>
          </cell>
          <cell r="U352" t="str">
            <v>CLOSED</v>
          </cell>
          <cell r="V352" t="b">
            <v>1</v>
          </cell>
          <cell r="X352" t="str">
            <v>Rachel Nock / Sally Flynn</v>
          </cell>
          <cell r="Y352">
            <v>40351</v>
          </cell>
          <cell r="Z352">
            <v>40368</v>
          </cell>
          <cell r="AA352">
            <v>40368</v>
          </cell>
          <cell r="AB352">
            <v>40366</v>
          </cell>
          <cell r="AC352">
            <v>0</v>
          </cell>
          <cell r="AD352" t="str">
            <v>9 – 12 weeks from receipt of BEO</v>
          </cell>
          <cell r="AE352">
            <v>40458</v>
          </cell>
          <cell r="AF352" t="str">
            <v>SENT</v>
          </cell>
          <cell r="AG352">
            <v>40366</v>
          </cell>
          <cell r="AH352">
            <v>40448</v>
          </cell>
          <cell r="AI352">
            <v>40462</v>
          </cell>
          <cell r="AJ352">
            <v>40462</v>
          </cell>
          <cell r="AN352" t="str">
            <v/>
          </cell>
          <cell r="AR352" t="str">
            <v/>
          </cell>
          <cell r="AS352" t="str">
            <v>CLSD</v>
          </cell>
          <cell r="AT352">
            <v>40819</v>
          </cell>
          <cell r="AZ352" t="str">
            <v/>
          </cell>
          <cell r="BB352" t="str">
            <v/>
          </cell>
          <cell r="BC352" t="str">
            <v/>
          </cell>
          <cell r="BE352" t="b">
            <v>0</v>
          </cell>
          <cell r="BF352">
            <v>4</v>
          </cell>
          <cell r="BM352" t="str">
            <v/>
          </cell>
          <cell r="BO352" t="str">
            <v xml:space="preserve">03/10/11 KB - E-mail received from Alan Raper (via Dave Turpin) authorising closure of this Change Order.  Status set to BE-CLSD.                                                                                                                              </v>
          </cell>
          <cell r="BQ352" t="str">
            <v/>
          </cell>
          <cell r="BS352" t="str">
            <v/>
          </cell>
          <cell r="BU352" t="str">
            <v/>
          </cell>
          <cell r="BW352" t="str">
            <v/>
          </cell>
          <cell r="BX352" t="str">
            <v/>
          </cell>
          <cell r="BY352" t="str">
            <v/>
          </cell>
          <cell r="BZ352" t="str">
            <v/>
          </cell>
          <cell r="CA352" t="str">
            <v/>
          </cell>
          <cell r="CB352" t="str">
            <v/>
          </cell>
          <cell r="CC352" t="str">
            <v/>
          </cell>
          <cell r="CD352" t="str">
            <v/>
          </cell>
          <cell r="CE352" t="str">
            <v/>
          </cell>
          <cell r="CF352" t="str">
            <v/>
          </cell>
          <cell r="CG352" t="b">
            <v>0</v>
          </cell>
          <cell r="CH352" t="str">
            <v/>
          </cell>
          <cell r="CJ352" t="b">
            <v>0</v>
          </cell>
          <cell r="CK352" t="b">
            <v>0</v>
          </cell>
          <cell r="CL352" t="b">
            <v>0</v>
          </cell>
          <cell r="CM352" t="str">
            <v/>
          </cell>
          <cell r="CO352" t="str">
            <v/>
          </cell>
          <cell r="CP352" t="str">
            <v/>
          </cell>
          <cell r="CQ352" t="b">
            <v>0</v>
          </cell>
          <cell r="CR352" t="b">
            <v>0</v>
          </cell>
          <cell r="CS352" t="str">
            <v/>
          </cell>
          <cell r="CT352" t="str">
            <v/>
          </cell>
          <cell r="CU352" t="str">
            <v/>
          </cell>
          <cell r="CV352" t="str">
            <v/>
          </cell>
          <cell r="CW352" t="str">
            <v/>
          </cell>
          <cell r="CX352" t="b">
            <v>0</v>
          </cell>
          <cell r="CY352" t="b">
            <v>0</v>
          </cell>
          <cell r="CZ352" t="b">
            <v>0</v>
          </cell>
          <cell r="DA352" t="b">
            <v>0</v>
          </cell>
          <cell r="DB352" t="str">
            <v/>
          </cell>
          <cell r="DC352" t="str">
            <v/>
          </cell>
          <cell r="DD352" t="str">
            <v/>
          </cell>
          <cell r="DE352" t="b">
            <v>0</v>
          </cell>
          <cell r="DF352" t="b">
            <v>0</v>
          </cell>
        </row>
        <row r="353">
          <cell r="A353" t="str">
            <v>COR1985</v>
          </cell>
          <cell r="B353" t="str">
            <v>Estimation of the Additional CSEP Capacity Charges Recovered if levied from the Deemed Start Date</v>
          </cell>
          <cell r="C353" t="str">
            <v>Z1 - Change completed</v>
          </cell>
          <cell r="D353">
            <v>40571</v>
          </cell>
          <cell r="E353" t="str">
            <v xml:space="preserve">CO RCVD 09/06/2010,EQ PNDG 16/06/2010,EQ PROD 22/06/2010,EQ SENT 07/07/2010,BE RCVD 27/09/2010,BE PNDG 27/09/2010,BE PROD 27/09/2010,BE SENT 14/10/2010,CA RCVD 08/12/2010,SN PNDG 08/12/2010,SN PROD 08/12/2010,SN SENT 22/12/2010,PD PROD 22/12/2010,PD SENT </v>
          </cell>
          <cell r="F353" t="str">
            <v>CSEP Supply Points are an increasingly significant proportion of UK Supply Points however the prevailing SPA arrangements in respect of CSEPs do not allow the large Transporters to recover all the capacity charges which should be collected in return for m</v>
          </cell>
          <cell r="G353" t="b">
            <v>0</v>
          </cell>
          <cell r="H353" t="str">
            <v/>
          </cell>
          <cell r="I353">
            <v>40338</v>
          </cell>
          <cell r="J353">
            <v>40352</v>
          </cell>
          <cell r="L353" t="b">
            <v>0</v>
          </cell>
          <cell r="M353" t="str">
            <v>ALL</v>
          </cell>
          <cell r="N353" t="str">
            <v/>
          </cell>
          <cell r="O353" t="str">
            <v>Alan Raper</v>
          </cell>
          <cell r="P353" t="str">
            <v>Chris Warner</v>
          </cell>
          <cell r="Q353" t="str">
            <v>Workload Meeting 16/06/10</v>
          </cell>
          <cell r="R353" t="str">
            <v>Tricia Moody</v>
          </cell>
          <cell r="S353" t="str">
            <v>Dave Turpin</v>
          </cell>
          <cell r="T353" t="str">
            <v>CO</v>
          </cell>
          <cell r="U353" t="str">
            <v>COMPLETE</v>
          </cell>
          <cell r="V353" t="b">
            <v>1</v>
          </cell>
          <cell r="X353" t="str">
            <v>Rachel Nock / Sally Flynn</v>
          </cell>
          <cell r="Y353">
            <v>40351</v>
          </cell>
          <cell r="Z353">
            <v>40368</v>
          </cell>
          <cell r="AA353">
            <v>40368</v>
          </cell>
          <cell r="AB353">
            <v>40366</v>
          </cell>
          <cell r="AC353">
            <v>0</v>
          </cell>
          <cell r="AD353" t="str">
            <v>6 weeks from BEO receipt</v>
          </cell>
          <cell r="AE353">
            <v>40458</v>
          </cell>
          <cell r="AF353" t="str">
            <v>SENT</v>
          </cell>
          <cell r="AG353">
            <v>40366</v>
          </cell>
          <cell r="AH353">
            <v>40448</v>
          </cell>
          <cell r="AI353">
            <v>40462</v>
          </cell>
          <cell r="AJ353">
            <v>40462</v>
          </cell>
          <cell r="AK353">
            <v>40466</v>
          </cell>
          <cell r="AL353">
            <v>40466</v>
          </cell>
          <cell r="AM353">
            <v>40465</v>
          </cell>
          <cell r="AN353" t="str">
            <v>XM2 Review Meeting 12/10/10</v>
          </cell>
          <cell r="AO353">
            <v>40557</v>
          </cell>
          <cell r="AP353">
            <v>0</v>
          </cell>
          <cell r="AR353" t="str">
            <v/>
          </cell>
          <cell r="AS353" t="str">
            <v>SENT</v>
          </cell>
          <cell r="AT353">
            <v>40465</v>
          </cell>
          <cell r="AU353">
            <v>40520</v>
          </cell>
          <cell r="AV353">
            <v>40534</v>
          </cell>
          <cell r="AW353">
            <v>40534</v>
          </cell>
          <cell r="AX353">
            <v>40534</v>
          </cell>
          <cell r="AY353">
            <v>40534</v>
          </cell>
          <cell r="AZ353" t="str">
            <v>Dave Turpin</v>
          </cell>
          <cell r="BA353">
            <v>40534</v>
          </cell>
          <cell r="BB353" t="str">
            <v>1 Month</v>
          </cell>
          <cell r="BC353" t="str">
            <v>SENT</v>
          </cell>
          <cell r="BD353">
            <v>40534</v>
          </cell>
          <cell r="BE353" t="b">
            <v>0</v>
          </cell>
          <cell r="BF353">
            <v>4</v>
          </cell>
          <cell r="BG353">
            <v>40452</v>
          </cell>
          <cell r="BJ353">
            <v>40556</v>
          </cell>
          <cell r="BK353">
            <v>40556</v>
          </cell>
          <cell r="BL353">
            <v>40592</v>
          </cell>
          <cell r="BM353" t="str">
            <v>CLSD</v>
          </cell>
          <cell r="BN353">
            <v>40571</v>
          </cell>
          <cell r="BO353" t="str">
            <v>13/01/11 AK - CCN rec'd from Fatima Kala for delivery to "Distribution Only". Tracking Sheet shows this as an "All Network" change. On checking, all correspondence that has been sent has gone out to "All Networks". Spoke to Fatima &amp; Rachel Nock who confir</v>
          </cell>
          <cell r="BQ353" t="str">
            <v/>
          </cell>
          <cell r="BS353" t="str">
            <v/>
          </cell>
          <cell r="BU353" t="str">
            <v/>
          </cell>
          <cell r="BW353" t="str">
            <v/>
          </cell>
          <cell r="BX353" t="str">
            <v/>
          </cell>
          <cell r="BY353" t="str">
            <v/>
          </cell>
          <cell r="BZ353" t="str">
            <v/>
          </cell>
          <cell r="CA353" t="str">
            <v/>
          </cell>
          <cell r="CB353" t="str">
            <v/>
          </cell>
          <cell r="CC353" t="str">
            <v/>
          </cell>
          <cell r="CD353" t="str">
            <v/>
          </cell>
          <cell r="CE353" t="str">
            <v/>
          </cell>
          <cell r="CF353" t="str">
            <v/>
          </cell>
          <cell r="CG353" t="b">
            <v>0</v>
          </cell>
          <cell r="CH353" t="str">
            <v/>
          </cell>
          <cell r="CJ353" t="b">
            <v>0</v>
          </cell>
          <cell r="CK353" t="b">
            <v>0</v>
          </cell>
          <cell r="CL353" t="b">
            <v>0</v>
          </cell>
          <cell r="CM353" t="str">
            <v/>
          </cell>
          <cell r="CO353" t="str">
            <v/>
          </cell>
          <cell r="CP353" t="str">
            <v/>
          </cell>
          <cell r="CQ353" t="b">
            <v>0</v>
          </cell>
          <cell r="CR353" t="b">
            <v>0</v>
          </cell>
          <cell r="CS353" t="str">
            <v/>
          </cell>
          <cell r="CT353" t="str">
            <v/>
          </cell>
          <cell r="CU353" t="str">
            <v/>
          </cell>
          <cell r="CV353" t="str">
            <v/>
          </cell>
          <cell r="CW353" t="str">
            <v/>
          </cell>
          <cell r="CX353" t="b">
            <v>0</v>
          </cell>
          <cell r="CY353" t="b">
            <v>0</v>
          </cell>
          <cell r="CZ353" t="b">
            <v>0</v>
          </cell>
          <cell r="DA353" t="b">
            <v>0</v>
          </cell>
          <cell r="DB353" t="str">
            <v/>
          </cell>
          <cell r="DC353" t="str">
            <v/>
          </cell>
          <cell r="DD353" t="str">
            <v/>
          </cell>
          <cell r="DE353" t="b">
            <v>0</v>
          </cell>
          <cell r="DF353" t="b">
            <v>0</v>
          </cell>
        </row>
        <row r="354">
          <cell r="A354" t="str">
            <v>COR3429</v>
          </cell>
          <cell r="B354" t="str">
            <v>Support for Innovation Project to enable Temporary Gas Supplies</v>
          </cell>
          <cell r="C354" t="str">
            <v>Z2 - Change cancelled</v>
          </cell>
          <cell r="D354">
            <v>42450</v>
          </cell>
          <cell r="E354" t="str">
            <v>CO-RCVD 18/06/2014
PD-CLSD 21/03/2016</v>
          </cell>
          <cell r="F354" t="str">
            <v>The GDNs have awarded initial phases of a new innovation project to Gemserv (regulatory) and DNV GL (technical). The project seeks to investigate potential changes to the regulatory regime that would be required to facilitate GDNs inputting gas directly i</v>
          </cell>
          <cell r="G354" t="b">
            <v>0</v>
          </cell>
          <cell r="H354" t="str">
            <v/>
          </cell>
          <cell r="I354">
            <v>41808</v>
          </cell>
          <cell r="L354" t="b">
            <v>0</v>
          </cell>
          <cell r="M354" t="str">
            <v>ADN</v>
          </cell>
          <cell r="N354" t="str">
            <v/>
          </cell>
          <cell r="O354" t="str">
            <v>Joanna Ferguson</v>
          </cell>
          <cell r="P354" t="str">
            <v>Joanna Ferguson</v>
          </cell>
          <cell r="Q354" t="str">
            <v>ICAF 25/06/14</v>
          </cell>
          <cell r="R354" t="str">
            <v/>
          </cell>
          <cell r="S354" t="str">
            <v>Dave Turpin</v>
          </cell>
          <cell r="T354" t="str">
            <v>CO</v>
          </cell>
          <cell r="U354" t="str">
            <v>CLOSED</v>
          </cell>
          <cell r="V354" t="b">
            <v>1</v>
          </cell>
          <cell r="W354">
            <v>42450</v>
          </cell>
          <cell r="X354" t="str">
            <v>Steve Ganney</v>
          </cell>
          <cell r="AD354" t="str">
            <v/>
          </cell>
          <cell r="AF354" t="str">
            <v/>
          </cell>
          <cell r="AN354" t="str">
            <v/>
          </cell>
          <cell r="AR354" t="str">
            <v/>
          </cell>
          <cell r="AS354" t="str">
            <v/>
          </cell>
          <cell r="AZ354" t="str">
            <v/>
          </cell>
          <cell r="BB354" t="str">
            <v/>
          </cell>
          <cell r="BC354" t="str">
            <v/>
          </cell>
          <cell r="BE354" t="b">
            <v>0</v>
          </cell>
          <cell r="BF354">
            <v>5</v>
          </cell>
          <cell r="BM354" t="str">
            <v/>
          </cell>
          <cell r="BO354" t="str">
            <v>21/03/16: CM Planning meeting with LC . LC confirmed to close this project down. As PD-CLSD LC to email confirming
06/01/16: CM to chase Dave Turpin if we can close this down now? 
14/12/15 – LC TO ASK DAVE IF WE CAN CLOSE THIS ON THE PLAN.
16/11/15 CM em</v>
          </cell>
          <cell r="BQ354" t="str">
            <v/>
          </cell>
          <cell r="BS354" t="str">
            <v/>
          </cell>
          <cell r="BU354" t="str">
            <v/>
          </cell>
          <cell r="BW354" t="str">
            <v/>
          </cell>
          <cell r="BX354" t="str">
            <v>Low</v>
          </cell>
          <cell r="BY354" t="str">
            <v/>
          </cell>
          <cell r="BZ354" t="str">
            <v/>
          </cell>
          <cell r="CA354" t="str">
            <v/>
          </cell>
          <cell r="CB354" t="str">
            <v/>
          </cell>
          <cell r="CC354" t="str">
            <v/>
          </cell>
          <cell r="CD354" t="str">
            <v/>
          </cell>
          <cell r="CE354" t="str">
            <v/>
          </cell>
          <cell r="CF354" t="str">
            <v/>
          </cell>
          <cell r="CG354" t="b">
            <v>0</v>
          </cell>
          <cell r="CH354" t="str">
            <v/>
          </cell>
          <cell r="CJ354" t="b">
            <v>0</v>
          </cell>
          <cell r="CK354" t="b">
            <v>0</v>
          </cell>
          <cell r="CL354" t="b">
            <v>0</v>
          </cell>
          <cell r="CM354" t="str">
            <v/>
          </cell>
          <cell r="CO354" t="str">
            <v/>
          </cell>
          <cell r="CP354" t="str">
            <v/>
          </cell>
          <cell r="CQ354" t="b">
            <v>0</v>
          </cell>
          <cell r="CR354" t="b">
            <v>0</v>
          </cell>
          <cell r="CS354" t="str">
            <v/>
          </cell>
          <cell r="CT354" t="str">
            <v/>
          </cell>
          <cell r="CU354" t="str">
            <v/>
          </cell>
          <cell r="CV354" t="str">
            <v/>
          </cell>
          <cell r="CW354" t="str">
            <v/>
          </cell>
          <cell r="CX354" t="b">
            <v>0</v>
          </cell>
          <cell r="CY354" t="b">
            <v>0</v>
          </cell>
          <cell r="CZ354" t="b">
            <v>0</v>
          </cell>
          <cell r="DA354" t="b">
            <v>0</v>
          </cell>
          <cell r="DB354" t="str">
            <v/>
          </cell>
          <cell r="DC354" t="str">
            <v/>
          </cell>
          <cell r="DD354" t="str">
            <v/>
          </cell>
          <cell r="DE354" t="b">
            <v>0</v>
          </cell>
          <cell r="DF354" t="b">
            <v>0</v>
          </cell>
        </row>
        <row r="355">
          <cell r="A355" t="str">
            <v>COR1302</v>
          </cell>
          <cell r="B355" t="str">
            <v>UNC 4.4 Validation Investigation</v>
          </cell>
          <cell r="C355" t="str">
            <v>Z1 - Change completed</v>
          </cell>
          <cell r="D355">
            <v>40674</v>
          </cell>
          <cell r="E355" t="str">
            <v xml:space="preserve">CO RCVD 06/08/2008,EQ PNDG 06/08/2008,BE PNDG 27/05/2009,BE PROD 27/05/2009,BE SENT 09/06/2009,CA RCVD 10/06/2009,SN PNDG 10/06/2009,SN PROD 10/06/2009,SN SENT 18/06/2009,PD PROD 18/06/2009,PD IMPD 25/09/2009,PD SENT 08/02/2011,PD CLSD 11/05/2011,EQ PNDG </v>
          </cell>
          <cell r="F355" t="str">
            <v>Analysis to be undertaken to correct the UNC 4.4 validation and also resolve the system error whereby the system generated estimated is later replace with an actual. Areas for consideration:- Potential impacts on DMSPs. Options for the correction of the U</v>
          </cell>
          <cell r="G355" t="b">
            <v>0</v>
          </cell>
          <cell r="H355" t="str">
            <v/>
          </cell>
          <cell r="I355">
            <v>39666</v>
          </cell>
          <cell r="J355">
            <v>39962</v>
          </cell>
          <cell r="L355" t="b">
            <v>0</v>
          </cell>
          <cell r="M355" t="str">
            <v>ADN</v>
          </cell>
          <cell r="N355" t="str">
            <v/>
          </cell>
          <cell r="O355" t="str">
            <v>Joel Martin</v>
          </cell>
          <cell r="P355" t="str">
            <v>Sue Sherry</v>
          </cell>
          <cell r="Q355" t="str">
            <v>Prioritisation Meeting 06/08/08</v>
          </cell>
          <cell r="R355" t="str">
            <v>Linda Whitcroft</v>
          </cell>
          <cell r="S355" t="str">
            <v>Dave Addison</v>
          </cell>
          <cell r="T355" t="str">
            <v>CR (internal)</v>
          </cell>
          <cell r="U355" t="str">
            <v>COMPLETE</v>
          </cell>
          <cell r="V355" t="b">
            <v>1</v>
          </cell>
          <cell r="X355" t="str">
            <v>Lewis Plummer</v>
          </cell>
          <cell r="AD355" t="str">
            <v/>
          </cell>
          <cell r="AF355" t="str">
            <v>PNDG</v>
          </cell>
          <cell r="AG355">
            <v>39666</v>
          </cell>
          <cell r="AI355">
            <v>39959</v>
          </cell>
          <cell r="AJ355">
            <v>39959</v>
          </cell>
          <cell r="AK355">
            <v>39976</v>
          </cell>
          <cell r="AL355">
            <v>39976</v>
          </cell>
          <cell r="AM355">
            <v>39973</v>
          </cell>
          <cell r="AN355" t="str">
            <v>XM2 Review Meeting 26/05/09</v>
          </cell>
          <cell r="AO355">
            <v>39983</v>
          </cell>
          <cell r="AP355">
            <v>32300</v>
          </cell>
          <cell r="AR355" t="str">
            <v/>
          </cell>
          <cell r="AS355" t="str">
            <v>SENT</v>
          </cell>
          <cell r="AT355">
            <v>39973</v>
          </cell>
          <cell r="AU355">
            <v>39974</v>
          </cell>
          <cell r="AV355">
            <v>39988</v>
          </cell>
          <cell r="AW355">
            <v>39982</v>
          </cell>
          <cell r="AX355">
            <v>39982</v>
          </cell>
          <cell r="AY355">
            <v>39982</v>
          </cell>
          <cell r="AZ355" t="str">
            <v>Dave Addison</v>
          </cell>
          <cell r="BA355">
            <v>39982</v>
          </cell>
          <cell r="BB355" t="str">
            <v>2 mths</v>
          </cell>
          <cell r="BC355" t="str">
            <v>SENT</v>
          </cell>
          <cell r="BD355">
            <v>39982</v>
          </cell>
          <cell r="BE355" t="b">
            <v>0</v>
          </cell>
          <cell r="BF355">
            <v>6</v>
          </cell>
          <cell r="BG355">
            <v>39972</v>
          </cell>
          <cell r="BH355">
            <v>40081</v>
          </cell>
          <cell r="BI355">
            <v>40081</v>
          </cell>
          <cell r="BJ355">
            <v>40589</v>
          </cell>
          <cell r="BK355">
            <v>40582</v>
          </cell>
          <cell r="BL355">
            <v>40610</v>
          </cell>
          <cell r="BM355" t="str">
            <v>CLSD</v>
          </cell>
          <cell r="BN355">
            <v>40674</v>
          </cell>
          <cell r="BO355" t="str">
            <v>12/05/11 AK - Email rec'd from Joel Marting on 11/05/11 stating "Happy to close".
09/05/11 AK - Email sent to Joel Martin stating "Following the attached email in relation to the change shown above, please can you confirm whether you are happy for this ch</v>
          </cell>
          <cell r="BQ355" t="str">
            <v/>
          </cell>
          <cell r="BS355" t="str">
            <v/>
          </cell>
          <cell r="BU355" t="str">
            <v/>
          </cell>
          <cell r="BW355" t="str">
            <v/>
          </cell>
          <cell r="BX355" t="str">
            <v/>
          </cell>
          <cell r="BY355" t="str">
            <v/>
          </cell>
          <cell r="BZ355" t="str">
            <v/>
          </cell>
          <cell r="CA355" t="str">
            <v/>
          </cell>
          <cell r="CB355" t="str">
            <v/>
          </cell>
          <cell r="CC355" t="str">
            <v/>
          </cell>
          <cell r="CD355" t="str">
            <v/>
          </cell>
          <cell r="CE355" t="str">
            <v/>
          </cell>
          <cell r="CF355" t="str">
            <v/>
          </cell>
          <cell r="CG355" t="b">
            <v>0</v>
          </cell>
          <cell r="CH355" t="str">
            <v/>
          </cell>
          <cell r="CJ355" t="b">
            <v>0</v>
          </cell>
          <cell r="CK355" t="b">
            <v>0</v>
          </cell>
          <cell r="CL355" t="b">
            <v>0</v>
          </cell>
          <cell r="CM355" t="str">
            <v/>
          </cell>
          <cell r="CO355" t="str">
            <v/>
          </cell>
          <cell r="CP355" t="str">
            <v/>
          </cell>
          <cell r="CQ355" t="b">
            <v>0</v>
          </cell>
          <cell r="CR355" t="b">
            <v>0</v>
          </cell>
          <cell r="CS355" t="str">
            <v/>
          </cell>
          <cell r="CT355" t="str">
            <v/>
          </cell>
          <cell r="CU355" t="str">
            <v/>
          </cell>
          <cell r="CV355" t="str">
            <v/>
          </cell>
          <cell r="CW355" t="str">
            <v/>
          </cell>
          <cell r="CX355" t="b">
            <v>0</v>
          </cell>
          <cell r="CY355" t="b">
            <v>0</v>
          </cell>
          <cell r="CZ355" t="b">
            <v>0</v>
          </cell>
          <cell r="DA355" t="b">
            <v>0</v>
          </cell>
          <cell r="DB355" t="str">
            <v/>
          </cell>
          <cell r="DC355" t="str">
            <v/>
          </cell>
          <cell r="DD355" t="str">
            <v/>
          </cell>
          <cell r="DE355" t="b">
            <v>0</v>
          </cell>
          <cell r="DF355" t="b">
            <v>0</v>
          </cell>
        </row>
        <row r="356">
          <cell r="A356" t="str">
            <v>COR1303</v>
          </cell>
          <cell r="B356" t="str">
            <v>Introduction of Revised LDZ System Charges</v>
          </cell>
          <cell r="C356" t="str">
            <v>Z1 - Change completed</v>
          </cell>
          <cell r="D356">
            <v>40737</v>
          </cell>
          <cell r="E356" t="str">
            <v xml:space="preserve">CO RCVD 23/07/2008,EQ PROD 05/08/2008,EQ PROD 12/05/2009,EQ SENT 09/06/2009,BE RCVD 18/06/2009,BE PNDG 18/06/2009,BE PROD 18/06/2009,BE SENT 23/09/2009,CA RCVD 15/10/2009,SN PNDG 15/10/2009,SN PROD 15/10/2009,SN SENT 29/10/2009,PD PROD 29/10/2009,PD SENT </v>
          </cell>
          <cell r="F356" t="str">
            <v>DNs are required by their GT Licences to have cost reflective charges and to keep these charges under review. The current form of LDZ System charges (both capacity and commodity) reflects cost and pattern-of-usage data on a national basis from several yea</v>
          </cell>
          <cell r="G356" t="b">
            <v>0</v>
          </cell>
          <cell r="H356" t="str">
            <v>COR2235</v>
          </cell>
          <cell r="I356">
            <v>39652</v>
          </cell>
          <cell r="J356">
            <v>39667</v>
          </cell>
          <cell r="L356" t="b">
            <v>0</v>
          </cell>
          <cell r="M356" t="str">
            <v>ADN</v>
          </cell>
          <cell r="N356" t="str">
            <v/>
          </cell>
          <cell r="O356" t="str">
            <v>Alan Raper</v>
          </cell>
          <cell r="P356" t="str">
            <v>Alan Raper</v>
          </cell>
          <cell r="Q356" t="str">
            <v>Ian Wilson 23/07/08 and Prioritisation Meeting 06/08/08</v>
          </cell>
          <cell r="R356" t="str">
            <v>Tricia Moody</v>
          </cell>
          <cell r="S356" t="str">
            <v>Lorraine Cave</v>
          </cell>
          <cell r="T356" t="str">
            <v>CO</v>
          </cell>
          <cell r="U356" t="str">
            <v>COMPLETE</v>
          </cell>
          <cell r="V356" t="b">
            <v>1</v>
          </cell>
          <cell r="X356" t="str">
            <v>Stuart Hegarty</v>
          </cell>
          <cell r="Y356">
            <v>39665</v>
          </cell>
          <cell r="Z356">
            <v>39974</v>
          </cell>
          <cell r="AA356">
            <v>39974</v>
          </cell>
          <cell r="AB356">
            <v>39973</v>
          </cell>
          <cell r="AC356">
            <v>0</v>
          </cell>
          <cell r="AD356" t="str">
            <v>2 mths</v>
          </cell>
          <cell r="AE356">
            <v>40065</v>
          </cell>
          <cell r="AF356" t="str">
            <v>SENT</v>
          </cell>
          <cell r="AG356">
            <v>39973</v>
          </cell>
          <cell r="AH356">
            <v>39982</v>
          </cell>
          <cell r="AI356">
            <v>39996</v>
          </cell>
          <cell r="AJ356">
            <v>39996</v>
          </cell>
          <cell r="AK356">
            <v>40079</v>
          </cell>
          <cell r="AL356">
            <v>40079</v>
          </cell>
          <cell r="AM356">
            <v>40079</v>
          </cell>
          <cell r="AN356" t="str">
            <v>xM2 Review Meeting 22/09/09</v>
          </cell>
          <cell r="AO356">
            <v>40170</v>
          </cell>
          <cell r="AP356">
            <v>41528</v>
          </cell>
          <cell r="AR356" t="str">
            <v/>
          </cell>
          <cell r="AS356" t="str">
            <v>SENT</v>
          </cell>
          <cell r="AT356">
            <v>40079</v>
          </cell>
          <cell r="AU356">
            <v>40101</v>
          </cell>
          <cell r="AV356">
            <v>40115</v>
          </cell>
          <cell r="AW356">
            <v>40115</v>
          </cell>
          <cell r="AX356">
            <v>40115</v>
          </cell>
          <cell r="AY356">
            <v>40115</v>
          </cell>
          <cell r="AZ356" t="str">
            <v>Lorraine Cave</v>
          </cell>
          <cell r="BA356">
            <v>40115</v>
          </cell>
          <cell r="BB356" t="str">
            <v>16wks</v>
          </cell>
          <cell r="BC356" t="str">
            <v>SENT</v>
          </cell>
          <cell r="BD356">
            <v>40115</v>
          </cell>
          <cell r="BE356" t="b">
            <v>0</v>
          </cell>
          <cell r="BF356">
            <v>3</v>
          </cell>
          <cell r="BG356">
            <v>39652</v>
          </cell>
          <cell r="BJ356">
            <v>40627</v>
          </cell>
          <cell r="BK356">
            <v>40627</v>
          </cell>
          <cell r="BL356">
            <v>40659</v>
          </cell>
          <cell r="BM356" t="str">
            <v>CLSD</v>
          </cell>
          <cell r="BN356">
            <v>40737</v>
          </cell>
          <cell r="BO356" t="str">
            <v>14/07/11 AK - Email sent to Alan Raper (cc. External AND &amp; Auth Comm closure dist list), stating "Following discussion at the CMSG Meeting held yesterday, 13th July 2011, Karen has advised me that you have verbally agreed to the closure of the above chang</v>
          </cell>
          <cell r="BQ356" t="str">
            <v/>
          </cell>
          <cell r="BS356" t="str">
            <v/>
          </cell>
          <cell r="BU356" t="str">
            <v/>
          </cell>
          <cell r="BW356" t="str">
            <v/>
          </cell>
          <cell r="BX356" t="str">
            <v/>
          </cell>
          <cell r="BY356" t="str">
            <v/>
          </cell>
          <cell r="BZ356" t="str">
            <v/>
          </cell>
          <cell r="CA356" t="str">
            <v/>
          </cell>
          <cell r="CB356" t="str">
            <v/>
          </cell>
          <cell r="CC356" t="str">
            <v/>
          </cell>
          <cell r="CD356" t="str">
            <v/>
          </cell>
          <cell r="CE356" t="str">
            <v/>
          </cell>
          <cell r="CF356" t="str">
            <v/>
          </cell>
          <cell r="CG356" t="b">
            <v>0</v>
          </cell>
          <cell r="CH356" t="str">
            <v/>
          </cell>
          <cell r="CJ356" t="b">
            <v>0</v>
          </cell>
          <cell r="CK356" t="b">
            <v>0</v>
          </cell>
          <cell r="CL356" t="b">
            <v>0</v>
          </cell>
          <cell r="CM356" t="str">
            <v/>
          </cell>
          <cell r="CO356" t="str">
            <v/>
          </cell>
          <cell r="CP356" t="str">
            <v/>
          </cell>
          <cell r="CQ356" t="b">
            <v>0</v>
          </cell>
          <cell r="CR356" t="b">
            <v>0</v>
          </cell>
          <cell r="CS356" t="str">
            <v/>
          </cell>
          <cell r="CT356" t="str">
            <v/>
          </cell>
          <cell r="CU356" t="str">
            <v/>
          </cell>
          <cell r="CV356" t="str">
            <v/>
          </cell>
          <cell r="CW356" t="str">
            <v/>
          </cell>
          <cell r="CX356" t="b">
            <v>0</v>
          </cell>
          <cell r="CY356" t="b">
            <v>0</v>
          </cell>
          <cell r="CZ356" t="b">
            <v>0</v>
          </cell>
          <cell r="DA356" t="b">
            <v>0</v>
          </cell>
          <cell r="DB356" t="str">
            <v/>
          </cell>
          <cell r="DC356" t="str">
            <v/>
          </cell>
          <cell r="DD356" t="str">
            <v/>
          </cell>
          <cell r="DE356" t="b">
            <v>0</v>
          </cell>
          <cell r="DF356" t="b">
            <v>0</v>
          </cell>
        </row>
        <row r="357">
          <cell r="A357" t="str">
            <v>4474</v>
          </cell>
          <cell r="B357" t="str">
            <v>Delivery of Retro</v>
          </cell>
          <cell r="C357" t="str">
            <v>A9 - Internal change progressing through capture</v>
          </cell>
          <cell r="D357">
            <v>43249</v>
          </cell>
          <cell r="E357" t="str">
            <v>CO-RCVD 30/10/2017
Moved from CO-RCVD to 2.1 Start Up Approach in Progress 09/11/2017
97. Xoserve require ChMC sponsorship
2.1 Start-up approach
A2 - Capture in Progress</v>
          </cell>
          <cell r="F357" t="str">
            <v/>
          </cell>
          <cell r="G357" t="b">
            <v>0</v>
          </cell>
          <cell r="H357" t="str">
            <v>3872,3873,3892,4425</v>
          </cell>
          <cell r="I357">
            <v>42846</v>
          </cell>
          <cell r="K357">
            <v>43497</v>
          </cell>
          <cell r="L357" t="b">
            <v>0</v>
          </cell>
          <cell r="M357" t="str">
            <v/>
          </cell>
          <cell r="N357" t="str">
            <v/>
          </cell>
          <cell r="O357" t="str">
            <v/>
          </cell>
          <cell r="P357" t="str">
            <v>Lee Chambers</v>
          </cell>
          <cell r="Q357" t="str">
            <v/>
          </cell>
          <cell r="R357" t="str">
            <v/>
          </cell>
          <cell r="S357" t="str">
            <v>Lee Chambers</v>
          </cell>
          <cell r="T357" t="str">
            <v>CR (Internal)</v>
          </cell>
          <cell r="U357" t="str">
            <v>LIVE</v>
          </cell>
          <cell r="V357" t="b">
            <v>0</v>
          </cell>
          <cell r="X357" t="str">
            <v/>
          </cell>
          <cell r="AD357" t="str">
            <v/>
          </cell>
          <cell r="AF357" t="str">
            <v/>
          </cell>
          <cell r="AN357" t="str">
            <v/>
          </cell>
          <cell r="AR357" t="str">
            <v/>
          </cell>
          <cell r="AS357" t="str">
            <v/>
          </cell>
          <cell r="AZ357" t="str">
            <v/>
          </cell>
          <cell r="BB357" t="str">
            <v/>
          </cell>
          <cell r="BC357" t="str">
            <v/>
          </cell>
          <cell r="BE357" t="b">
            <v>0</v>
          </cell>
          <cell r="BH357">
            <v>43644</v>
          </cell>
          <cell r="BM357" t="str">
            <v/>
          </cell>
          <cell r="BO357" t="str">
            <v>03/05/2018 Dc Update from Julie Bretherton all Retro changes are proposed to go into Nov 19 major release.
02/02/2018 DC Updated database to show this change is a release 4 as per Alex Stuart.
19/12/2017 AC- Padmini Duvvuri is the senior project manager a</v>
          </cell>
          <cell r="BQ357" t="str">
            <v/>
          </cell>
          <cell r="BS357" t="str">
            <v/>
          </cell>
          <cell r="BU357" t="str">
            <v/>
          </cell>
          <cell r="BW357" t="str">
            <v/>
          </cell>
          <cell r="BX357" t="str">
            <v/>
          </cell>
          <cell r="BY357" t="str">
            <v>Nov2019</v>
          </cell>
          <cell r="BZ357" t="str">
            <v>UKLP IADBI319</v>
          </cell>
          <cell r="CA357" t="str">
            <v>R &amp; N</v>
          </cell>
          <cell r="CB357" t="str">
            <v/>
          </cell>
          <cell r="CC357" t="str">
            <v>Third Party SI / Service Provider</v>
          </cell>
          <cell r="CD357" t="str">
            <v>ISU</v>
          </cell>
          <cell r="CE357" t="str">
            <v>Other</v>
          </cell>
          <cell r="CF357" t="str">
            <v>31-100days</v>
          </cell>
          <cell r="CG357" t="b">
            <v>0</v>
          </cell>
          <cell r="CH357" t="str">
            <v/>
          </cell>
          <cell r="CJ357" t="b">
            <v>0</v>
          </cell>
          <cell r="CK357" t="b">
            <v>0</v>
          </cell>
          <cell r="CL357" t="b">
            <v>0</v>
          </cell>
          <cell r="CM357" t="str">
            <v/>
          </cell>
          <cell r="CO357" t="str">
            <v/>
          </cell>
          <cell r="CP357" t="str">
            <v/>
          </cell>
          <cell r="CQ357" t="b">
            <v>0</v>
          </cell>
          <cell r="CR357" t="b">
            <v>0</v>
          </cell>
          <cell r="CS357" t="str">
            <v/>
          </cell>
          <cell r="CT357" t="str">
            <v/>
          </cell>
          <cell r="CU357" t="str">
            <v/>
          </cell>
          <cell r="CV357" t="str">
            <v>MOD/Ofgem</v>
          </cell>
          <cell r="CW357" t="str">
            <v>Multiple Market Groups</v>
          </cell>
          <cell r="CX357" t="b">
            <v>1</v>
          </cell>
          <cell r="CY357" t="b">
            <v>1</v>
          </cell>
          <cell r="CZ357" t="b">
            <v>1</v>
          </cell>
          <cell r="DA357" t="b">
            <v>0</v>
          </cell>
          <cell r="DB357" t="str">
            <v>Service Area 1: Manage Supply Point Registration</v>
          </cell>
          <cell r="DC357" t="str">
            <v>Five to Twenty</v>
          </cell>
          <cell r="DD357" t="str">
            <v>Medium</v>
          </cell>
          <cell r="DE357" t="b">
            <v>0</v>
          </cell>
          <cell r="DF357" t="b">
            <v>0</v>
          </cell>
        </row>
        <row r="358">
          <cell r="A358" t="str">
            <v>4475</v>
          </cell>
          <cell r="B358" t="str">
            <v>CNG Enhanced User Portfolio Report</v>
          </cell>
          <cell r="C358" t="str">
            <v>Z2 - Change cancelled</v>
          </cell>
          <cell r="D358">
            <v>43069</v>
          </cell>
          <cell r="E358" t="str">
            <v>CO-RCVD 30/10/2017
Moved from CO-RCVD to 98.Xoserve propose change not required 13/11/2017
change closed 30/11/17 - JB</v>
          </cell>
          <cell r="F358" t="str">
            <v/>
          </cell>
          <cell r="G358" t="b">
            <v>0</v>
          </cell>
          <cell r="H358" t="str">
            <v/>
          </cell>
          <cell r="I358">
            <v>42858</v>
          </cell>
          <cell r="K358">
            <v>36558</v>
          </cell>
          <cell r="L358" t="b">
            <v>0</v>
          </cell>
          <cell r="M358" t="str">
            <v/>
          </cell>
          <cell r="N358" t="str">
            <v/>
          </cell>
          <cell r="O358" t="str">
            <v/>
          </cell>
          <cell r="P358" t="str">
            <v>Dave Turpin</v>
          </cell>
          <cell r="Q358" t="str">
            <v/>
          </cell>
          <cell r="R358" t="str">
            <v/>
          </cell>
          <cell r="S358" t="str">
            <v>Dene Williams</v>
          </cell>
          <cell r="T358" t="str">
            <v>CR (Internal)</v>
          </cell>
          <cell r="U358" t="str">
            <v>CLOSED</v>
          </cell>
          <cell r="V358" t="b">
            <v>0</v>
          </cell>
          <cell r="W358">
            <v>43069</v>
          </cell>
          <cell r="X358" t="str">
            <v/>
          </cell>
          <cell r="AD358" t="str">
            <v/>
          </cell>
          <cell r="AF358" t="str">
            <v/>
          </cell>
          <cell r="AN358" t="str">
            <v/>
          </cell>
          <cell r="AR358" t="str">
            <v/>
          </cell>
          <cell r="AS358" t="str">
            <v/>
          </cell>
          <cell r="AZ358" t="str">
            <v/>
          </cell>
          <cell r="BB358" t="str">
            <v/>
          </cell>
          <cell r="BC358" t="str">
            <v/>
          </cell>
          <cell r="BE358" t="b">
            <v>0</v>
          </cell>
          <cell r="BH358">
            <v>36558</v>
          </cell>
          <cell r="BM358" t="str">
            <v/>
          </cell>
          <cell r="BO358" t="str">
            <v>30/11/17 JB - ES confirmed that ChMC have not had sight of this change as the business deem that we no longer require this report we are closing this change down.
15/11/2017 JB Change proposal to be closed during following analysis with Emma Smith and bus</v>
          </cell>
          <cell r="BQ358" t="str">
            <v/>
          </cell>
          <cell r="BS358" t="str">
            <v/>
          </cell>
          <cell r="BU358" t="str">
            <v/>
          </cell>
          <cell r="BW358" t="str">
            <v/>
          </cell>
          <cell r="BX358" t="str">
            <v/>
          </cell>
          <cell r="BY358" t="str">
            <v>99</v>
          </cell>
          <cell r="BZ358" t="str">
            <v>UKLP IADBI320</v>
          </cell>
          <cell r="CA358" t="str">
            <v>R &amp; N</v>
          </cell>
          <cell r="CB358" t="str">
            <v/>
          </cell>
          <cell r="CC358" t="str">
            <v>Project Delivery</v>
          </cell>
          <cell r="CD358" t="str">
            <v>BW</v>
          </cell>
          <cell r="CE358" t="str">
            <v>Other</v>
          </cell>
          <cell r="CF358" t="str">
            <v>31-100days</v>
          </cell>
          <cell r="CG358" t="b">
            <v>0</v>
          </cell>
          <cell r="CH358" t="str">
            <v/>
          </cell>
          <cell r="CJ358" t="b">
            <v>0</v>
          </cell>
          <cell r="CK358" t="b">
            <v>0</v>
          </cell>
          <cell r="CL358" t="b">
            <v>0</v>
          </cell>
          <cell r="CM358" t="str">
            <v/>
          </cell>
          <cell r="CO358" t="str">
            <v/>
          </cell>
          <cell r="CP358" t="str">
            <v/>
          </cell>
          <cell r="CQ358" t="b">
            <v>0</v>
          </cell>
          <cell r="CR358" t="b">
            <v>0</v>
          </cell>
          <cell r="CS358" t="str">
            <v>Customer</v>
          </cell>
          <cell r="CT358" t="str">
            <v/>
          </cell>
          <cell r="CU358" t="str">
            <v/>
          </cell>
          <cell r="CV358" t="str">
            <v/>
          </cell>
          <cell r="CW358" t="str">
            <v/>
          </cell>
          <cell r="CX358" t="b">
            <v>0</v>
          </cell>
          <cell r="CY358" t="b">
            <v>0</v>
          </cell>
          <cell r="CZ358" t="b">
            <v>0</v>
          </cell>
          <cell r="DA358" t="b">
            <v>0</v>
          </cell>
          <cell r="DB358" t="str">
            <v/>
          </cell>
          <cell r="DC358" t="str">
            <v/>
          </cell>
          <cell r="DD358" t="str">
            <v/>
          </cell>
          <cell r="DE358" t="b">
            <v>0</v>
          </cell>
          <cell r="DF358" t="b">
            <v>0</v>
          </cell>
        </row>
        <row r="359">
          <cell r="A359" t="str">
            <v>COR1000.07</v>
          </cell>
          <cell r="B359" t="str">
            <v>Networks Migration</v>
          </cell>
          <cell r="C359" t="str">
            <v>Z2 - Change cancelled</v>
          </cell>
          <cell r="D359">
            <v>40637</v>
          </cell>
          <cell r="E359" t="str">
            <v>CO RCVD 04/04/2011,CO CLSD 04/04/2011</v>
          </cell>
          <cell r="F359" t="str">
            <v/>
          </cell>
          <cell r="G359" t="b">
            <v>0</v>
          </cell>
          <cell r="H359" t="str">
            <v/>
          </cell>
          <cell r="I359">
            <v>40637</v>
          </cell>
          <cell r="L359" t="b">
            <v>0</v>
          </cell>
          <cell r="M359" t="str">
            <v/>
          </cell>
          <cell r="N359" t="str">
            <v/>
          </cell>
          <cell r="O359" t="str">
            <v/>
          </cell>
          <cell r="P359" t="str">
            <v>Iain Collin</v>
          </cell>
          <cell r="Q359" t="str">
            <v/>
          </cell>
          <cell r="R359" t="str">
            <v/>
          </cell>
          <cell r="S359" t="str">
            <v>Iain Collin</v>
          </cell>
          <cell r="T359" t="str">
            <v>CR (internal)</v>
          </cell>
          <cell r="U359" t="str">
            <v>CLOSED</v>
          </cell>
          <cell r="V359" t="b">
            <v>0</v>
          </cell>
          <cell r="W359">
            <v>40637</v>
          </cell>
          <cell r="X359" t="str">
            <v/>
          </cell>
          <cell r="AD359" t="str">
            <v/>
          </cell>
          <cell r="AF359" t="str">
            <v/>
          </cell>
          <cell r="AN359" t="str">
            <v/>
          </cell>
          <cell r="AR359" t="str">
            <v/>
          </cell>
          <cell r="AS359" t="str">
            <v/>
          </cell>
          <cell r="AZ359" t="str">
            <v/>
          </cell>
          <cell r="BB359" t="str">
            <v/>
          </cell>
          <cell r="BC359" t="str">
            <v/>
          </cell>
          <cell r="BE359" t="b">
            <v>0</v>
          </cell>
          <cell r="BF359">
            <v>7</v>
          </cell>
          <cell r="BM359" t="str">
            <v/>
          </cell>
          <cell r="BO359" t="str">
            <v xml:space="preserve">04/04/11 AK - This section of the Programme is no longer valid. It has been loaded onto the Tracking Sheet but closed down to ensure audit is visible for completion of the full Telecoms Programme.
</v>
          </cell>
          <cell r="BQ359" t="str">
            <v/>
          </cell>
          <cell r="BS359" t="str">
            <v/>
          </cell>
          <cell r="BU359" t="str">
            <v/>
          </cell>
          <cell r="BW359" t="str">
            <v/>
          </cell>
          <cell r="BX359" t="str">
            <v/>
          </cell>
          <cell r="BY359" t="str">
            <v/>
          </cell>
          <cell r="BZ359" t="str">
            <v/>
          </cell>
          <cell r="CA359" t="str">
            <v/>
          </cell>
          <cell r="CB359" t="str">
            <v/>
          </cell>
          <cell r="CC359" t="str">
            <v/>
          </cell>
          <cell r="CD359" t="str">
            <v/>
          </cell>
          <cell r="CE359" t="str">
            <v/>
          </cell>
          <cell r="CF359" t="str">
            <v/>
          </cell>
          <cell r="CG359" t="b">
            <v>0</v>
          </cell>
          <cell r="CH359" t="str">
            <v/>
          </cell>
          <cell r="CJ359" t="b">
            <v>0</v>
          </cell>
          <cell r="CK359" t="b">
            <v>0</v>
          </cell>
          <cell r="CL359" t="b">
            <v>0</v>
          </cell>
          <cell r="CM359" t="str">
            <v/>
          </cell>
          <cell r="CO359" t="str">
            <v/>
          </cell>
          <cell r="CP359" t="str">
            <v/>
          </cell>
          <cell r="CQ359" t="b">
            <v>0</v>
          </cell>
          <cell r="CR359" t="b">
            <v>0</v>
          </cell>
          <cell r="CS359" t="str">
            <v/>
          </cell>
          <cell r="CT359" t="str">
            <v/>
          </cell>
          <cell r="CU359" t="str">
            <v/>
          </cell>
          <cell r="CV359" t="str">
            <v/>
          </cell>
          <cell r="CW359" t="str">
            <v/>
          </cell>
          <cell r="CX359" t="b">
            <v>0</v>
          </cell>
          <cell r="CY359" t="b">
            <v>0</v>
          </cell>
          <cell r="CZ359" t="b">
            <v>0</v>
          </cell>
          <cell r="DA359" t="b">
            <v>0</v>
          </cell>
          <cell r="DB359" t="str">
            <v/>
          </cell>
          <cell r="DC359" t="str">
            <v/>
          </cell>
          <cell r="DD359" t="str">
            <v/>
          </cell>
          <cell r="DE359" t="b">
            <v>0</v>
          </cell>
          <cell r="DF359" t="b">
            <v>0</v>
          </cell>
        </row>
        <row r="360">
          <cell r="A360" t="str">
            <v>COR1000.08</v>
          </cell>
          <cell r="B360" t="str">
            <v>SMTP Server Project</v>
          </cell>
          <cell r="C360" t="str">
            <v>Z1 - Change completed</v>
          </cell>
          <cell r="D360">
            <v>40827</v>
          </cell>
          <cell r="E360" t="str">
            <v>CO RCVD 18/11/2010,EQ PNDG 24/11/2010,BE PNDG 14/12/2010,BE PROD 14/12/2010,BE SENT 14/12/2010,CA RCVD 17/02/2011,PD PROD 17/02/2011,PD IMPD 14/09/2011,PD PROD 11/10/2011,PD SENT 11/10/2011,PD CLSD 11/10/2011,EQ PNDG 24/11/2010,PD CLSD 11/10/2011</v>
          </cell>
          <cell r="F360" t="str">
            <v/>
          </cell>
          <cell r="G360" t="b">
            <v>0</v>
          </cell>
          <cell r="H360" t="str">
            <v/>
          </cell>
          <cell r="I360">
            <v>40500</v>
          </cell>
          <cell r="L360" t="b">
            <v>0</v>
          </cell>
          <cell r="M360" t="str">
            <v/>
          </cell>
          <cell r="N360" t="str">
            <v/>
          </cell>
          <cell r="O360" t="str">
            <v/>
          </cell>
          <cell r="P360" t="str">
            <v>Iain Collin</v>
          </cell>
          <cell r="Q360" t="str">
            <v>Workload Meeting 24/11/10</v>
          </cell>
          <cell r="R360" t="str">
            <v/>
          </cell>
          <cell r="S360" t="str">
            <v>Chris Fears</v>
          </cell>
          <cell r="T360" t="str">
            <v>CR (internal)</v>
          </cell>
          <cell r="U360" t="str">
            <v>COMPLETE</v>
          </cell>
          <cell r="V360" t="b">
            <v>0</v>
          </cell>
          <cell r="X360" t="str">
            <v>Neil Morgan</v>
          </cell>
          <cell r="AD360" t="str">
            <v/>
          </cell>
          <cell r="AF360" t="str">
            <v>PNDG</v>
          </cell>
          <cell r="AG360">
            <v>40506</v>
          </cell>
          <cell r="AI360">
            <v>40526</v>
          </cell>
          <cell r="AJ360">
            <v>40526</v>
          </cell>
          <cell r="AK360">
            <v>40526</v>
          </cell>
          <cell r="AL360">
            <v>40526</v>
          </cell>
          <cell r="AM360">
            <v>40526</v>
          </cell>
          <cell r="AN360" t="str">
            <v xml:space="preserve">Project Board  </v>
          </cell>
          <cell r="AR360" t="str">
            <v/>
          </cell>
          <cell r="AS360" t="str">
            <v>SENT</v>
          </cell>
          <cell r="AT360">
            <v>40526</v>
          </cell>
          <cell r="AU360">
            <v>40591</v>
          </cell>
          <cell r="AZ360" t="str">
            <v/>
          </cell>
          <cell r="BB360" t="str">
            <v/>
          </cell>
          <cell r="BC360" t="str">
            <v>RCVD</v>
          </cell>
          <cell r="BD360">
            <v>40591</v>
          </cell>
          <cell r="BE360" t="b">
            <v>0</v>
          </cell>
          <cell r="BF360">
            <v>7</v>
          </cell>
          <cell r="BH360">
            <v>40816</v>
          </cell>
          <cell r="BI360">
            <v>40800</v>
          </cell>
          <cell r="BJ360">
            <v>40827</v>
          </cell>
          <cell r="BK360">
            <v>40827</v>
          </cell>
          <cell r="BL360">
            <v>40554</v>
          </cell>
          <cell r="BM360" t="str">
            <v>CLSD</v>
          </cell>
          <cell r="BN360">
            <v>40827</v>
          </cell>
          <cell r="BO360" t="str">
            <v>11/10/11 AK - Email rec'd from Steve Adcock authorising closure.
11/10/11 AK - Update rec'd from Chris Fears confirming that this project implemented successfully on 14/09/11 &amp; is now completed. Email sent to Steve Adcock stating "I have received an updat</v>
          </cell>
          <cell r="BQ360" t="str">
            <v/>
          </cell>
          <cell r="BS360" t="str">
            <v/>
          </cell>
          <cell r="BU360" t="str">
            <v/>
          </cell>
          <cell r="BW360" t="str">
            <v/>
          </cell>
          <cell r="BX360" t="str">
            <v/>
          </cell>
          <cell r="BY360" t="str">
            <v/>
          </cell>
          <cell r="BZ360" t="str">
            <v/>
          </cell>
          <cell r="CA360" t="str">
            <v/>
          </cell>
          <cell r="CB360" t="str">
            <v/>
          </cell>
          <cell r="CC360" t="str">
            <v/>
          </cell>
          <cell r="CD360" t="str">
            <v/>
          </cell>
          <cell r="CE360" t="str">
            <v/>
          </cell>
          <cell r="CF360" t="str">
            <v/>
          </cell>
          <cell r="CG360" t="b">
            <v>0</v>
          </cell>
          <cell r="CH360" t="str">
            <v/>
          </cell>
          <cell r="CJ360" t="b">
            <v>0</v>
          </cell>
          <cell r="CK360" t="b">
            <v>0</v>
          </cell>
          <cell r="CL360" t="b">
            <v>0</v>
          </cell>
          <cell r="CM360" t="str">
            <v/>
          </cell>
          <cell r="CO360" t="str">
            <v/>
          </cell>
          <cell r="CP360" t="str">
            <v/>
          </cell>
          <cell r="CQ360" t="b">
            <v>0</v>
          </cell>
          <cell r="CR360" t="b">
            <v>0</v>
          </cell>
          <cell r="CS360" t="str">
            <v/>
          </cell>
          <cell r="CT360" t="str">
            <v/>
          </cell>
          <cell r="CU360" t="str">
            <v/>
          </cell>
          <cell r="CV360" t="str">
            <v/>
          </cell>
          <cell r="CW360" t="str">
            <v/>
          </cell>
          <cell r="CX360" t="b">
            <v>0</v>
          </cell>
          <cell r="CY360" t="b">
            <v>0</v>
          </cell>
          <cell r="CZ360" t="b">
            <v>0</v>
          </cell>
          <cell r="DA360" t="b">
            <v>0</v>
          </cell>
          <cell r="DB360" t="str">
            <v/>
          </cell>
          <cell r="DC360" t="str">
            <v/>
          </cell>
          <cell r="DD360" t="str">
            <v/>
          </cell>
          <cell r="DE360" t="b">
            <v>0</v>
          </cell>
          <cell r="DF360" t="b">
            <v>0</v>
          </cell>
        </row>
        <row r="361">
          <cell r="A361" t="str">
            <v>COR2717</v>
          </cell>
          <cell r="B361" t="str">
            <v>Billing of UNC TPD Section G3.8.1 (b) Transporter Disablement of Supply Jobs (MOD 675)</v>
          </cell>
          <cell r="C361" t="str">
            <v>Z1 - Change completed</v>
          </cell>
          <cell r="D361">
            <v>41814</v>
          </cell>
          <cell r="E361" t="str">
            <v xml:space="preserve">CO RCVD 27/07/2012,EQ PNDG 01/08/2012,EQ PROD 09/08/2012,EQ SENT 23/08/2012,BE RCVD 22/10/2012,BE PROD 22/10/2012,BE SENT 06/12/2012,CA RCVD 13/12/2012,SN PROD 13/12/2012,SN SENT 20/12/2012,PD PROD 20/12/2012,PD-IMPD 12/04/2013,PD-SENT 27/05/2014,PD-CLSD </v>
          </cell>
          <cell r="F361" t="str">
            <v xml:space="preserve">DNs require Xoserve to provide an invoicing process to facilitate the billing of Shippers for jobs completed by the transporter in relation to UNC TPD Section G 3.8.1 (b). </v>
          </cell>
          <cell r="G361" t="b">
            <v>0</v>
          </cell>
          <cell r="H361" t="str">
            <v/>
          </cell>
          <cell r="I361">
            <v>41117</v>
          </cell>
          <cell r="J361">
            <v>41130</v>
          </cell>
          <cell r="L361" t="b">
            <v>0</v>
          </cell>
          <cell r="M361" t="str">
            <v>ADN</v>
          </cell>
          <cell r="N361" t="str">
            <v/>
          </cell>
          <cell r="O361" t="str">
            <v>Joel Martin</v>
          </cell>
          <cell r="P361" t="str">
            <v>Joel Martin</v>
          </cell>
          <cell r="Q361" t="str">
            <v>Workload meeting 01/08/12</v>
          </cell>
          <cell r="R361" t="str">
            <v>Dean Johnson</v>
          </cell>
          <cell r="S361" t="str">
            <v>Lorraine Cave</v>
          </cell>
          <cell r="T361" t="str">
            <v>CO</v>
          </cell>
          <cell r="U361" t="str">
            <v>COMPLETE</v>
          </cell>
          <cell r="V361" t="b">
            <v>1</v>
          </cell>
          <cell r="W361">
            <v>41814</v>
          </cell>
          <cell r="X361" t="str">
            <v>Max Pemberton</v>
          </cell>
          <cell r="Y361">
            <v>41130</v>
          </cell>
          <cell r="Z361">
            <v>41144</v>
          </cell>
          <cell r="AB361">
            <v>41144</v>
          </cell>
          <cell r="AC361">
            <v>0</v>
          </cell>
          <cell r="AD361" t="str">
            <v>15 weeks</v>
          </cell>
          <cell r="AE361">
            <v>41205</v>
          </cell>
          <cell r="AF361" t="str">
            <v>SENT</v>
          </cell>
          <cell r="AG361">
            <v>41144</v>
          </cell>
          <cell r="AH361">
            <v>41204</v>
          </cell>
          <cell r="AI361">
            <v>41218</v>
          </cell>
          <cell r="AJ361">
            <v>41218</v>
          </cell>
          <cell r="AK361">
            <v>41249</v>
          </cell>
          <cell r="AM361">
            <v>41249</v>
          </cell>
          <cell r="AN361" t="str">
            <v>Pre Sanc 27/11/2012</v>
          </cell>
          <cell r="AO361">
            <v>41339</v>
          </cell>
          <cell r="AP361">
            <v>5806</v>
          </cell>
          <cell r="AR361" t="str">
            <v/>
          </cell>
          <cell r="AS361" t="str">
            <v>SENT</v>
          </cell>
          <cell r="AT361">
            <v>41249</v>
          </cell>
          <cell r="AU361">
            <v>41256</v>
          </cell>
          <cell r="AV361">
            <v>41271</v>
          </cell>
          <cell r="AW361">
            <v>41263</v>
          </cell>
          <cell r="AX361">
            <v>41263</v>
          </cell>
          <cell r="AZ361" t="str">
            <v/>
          </cell>
          <cell r="BA361">
            <v>41263</v>
          </cell>
          <cell r="BB361" t="str">
            <v/>
          </cell>
          <cell r="BC361" t="str">
            <v>SENT</v>
          </cell>
          <cell r="BD361">
            <v>41263</v>
          </cell>
          <cell r="BE361" t="b">
            <v>0</v>
          </cell>
          <cell r="BF361">
            <v>3</v>
          </cell>
          <cell r="BH361">
            <v>41365</v>
          </cell>
          <cell r="BI361">
            <v>41376</v>
          </cell>
          <cell r="BK361">
            <v>41786</v>
          </cell>
          <cell r="BM361" t="str">
            <v>CLSD</v>
          </cell>
          <cell r="BN361">
            <v>41814</v>
          </cell>
          <cell r="BO361" t="str">
            <v>13/06/13 KB - CA received for revised BER. 
12/06/13 KB - Revised BER issued to reflect slight increase in costs - discussed at CMSG meeting on 12/06.</v>
          </cell>
          <cell r="BQ361" t="str">
            <v/>
          </cell>
          <cell r="BS361" t="str">
            <v/>
          </cell>
          <cell r="BU361" t="str">
            <v/>
          </cell>
          <cell r="BW361" t="str">
            <v/>
          </cell>
          <cell r="BX361" t="str">
            <v/>
          </cell>
          <cell r="BY361" t="str">
            <v/>
          </cell>
          <cell r="BZ361" t="str">
            <v/>
          </cell>
          <cell r="CA361" t="str">
            <v/>
          </cell>
          <cell r="CB361" t="str">
            <v/>
          </cell>
          <cell r="CC361" t="str">
            <v/>
          </cell>
          <cell r="CD361" t="str">
            <v/>
          </cell>
          <cell r="CE361" t="str">
            <v/>
          </cell>
          <cell r="CF361" t="str">
            <v/>
          </cell>
          <cell r="CG361" t="b">
            <v>0</v>
          </cell>
          <cell r="CH361" t="str">
            <v/>
          </cell>
          <cell r="CJ361" t="b">
            <v>0</v>
          </cell>
          <cell r="CK361" t="b">
            <v>0</v>
          </cell>
          <cell r="CL361" t="b">
            <v>0</v>
          </cell>
          <cell r="CM361" t="str">
            <v/>
          </cell>
          <cell r="CO361" t="str">
            <v/>
          </cell>
          <cell r="CP361" t="str">
            <v/>
          </cell>
          <cell r="CQ361" t="b">
            <v>0</v>
          </cell>
          <cell r="CR361" t="b">
            <v>0</v>
          </cell>
          <cell r="CS361" t="str">
            <v/>
          </cell>
          <cell r="CT361" t="str">
            <v/>
          </cell>
          <cell r="CU361" t="str">
            <v/>
          </cell>
          <cell r="CV361" t="str">
            <v/>
          </cell>
          <cell r="CW361" t="str">
            <v/>
          </cell>
          <cell r="CX361" t="b">
            <v>0</v>
          </cell>
          <cell r="CY361" t="b">
            <v>0</v>
          </cell>
          <cell r="CZ361" t="b">
            <v>0</v>
          </cell>
          <cell r="DA361" t="b">
            <v>0</v>
          </cell>
          <cell r="DB361" t="str">
            <v/>
          </cell>
          <cell r="DC361" t="str">
            <v/>
          </cell>
          <cell r="DD361" t="str">
            <v/>
          </cell>
          <cell r="DE361" t="b">
            <v>0</v>
          </cell>
          <cell r="DF361" t="b">
            <v>0</v>
          </cell>
        </row>
        <row r="362">
          <cell r="A362" t="str">
            <v>COR2787</v>
          </cell>
          <cell r="B362" t="str">
            <v>Business File Type Process 
(WITH BICC TEAM - ON HOLD AS PROJECT)</v>
          </cell>
          <cell r="C362" t="str">
            <v>Z2 - Change cancelled</v>
          </cell>
          <cell r="D362">
            <v>41906</v>
          </cell>
          <cell r="E362" t="str">
            <v>CO RCVD 01/10/2012
CO-CLSD 24/09/2014</v>
          </cell>
          <cell r="F362" t="str">
            <v>A new File Type process was created for the EFT project to capture any new file types, changes to existing file types and also decommissioned file types as there was no formal process in place to capture this.
This process created was only to be valid for</v>
          </cell>
          <cell r="G362" t="b">
            <v>0</v>
          </cell>
          <cell r="H362" t="str">
            <v/>
          </cell>
          <cell r="I362">
            <v>41183</v>
          </cell>
          <cell r="L362" t="b">
            <v>0</v>
          </cell>
          <cell r="M362" t="str">
            <v/>
          </cell>
          <cell r="N362" t="str">
            <v/>
          </cell>
          <cell r="O362" t="str">
            <v/>
          </cell>
          <cell r="P362" t="str">
            <v>Lee Chambers</v>
          </cell>
          <cell r="Q362" t="str">
            <v>Workload Meeting 03/10/12</v>
          </cell>
          <cell r="R362" t="str">
            <v>Denis Regan</v>
          </cell>
          <cell r="S362" t="str">
            <v>Chris Fears</v>
          </cell>
          <cell r="T362" t="str">
            <v>CR (internal)</v>
          </cell>
          <cell r="U362" t="str">
            <v>CLOSED</v>
          </cell>
          <cell r="V362" t="b">
            <v>0</v>
          </cell>
          <cell r="W362">
            <v>41906</v>
          </cell>
          <cell r="X362" t="str">
            <v/>
          </cell>
          <cell r="AD362" t="str">
            <v/>
          </cell>
          <cell r="AF362" t="str">
            <v/>
          </cell>
          <cell r="AN362" t="str">
            <v/>
          </cell>
          <cell r="AR362" t="str">
            <v/>
          </cell>
          <cell r="AS362" t="str">
            <v/>
          </cell>
          <cell r="AZ362" t="str">
            <v/>
          </cell>
          <cell r="BB362" t="str">
            <v/>
          </cell>
          <cell r="BC362" t="str">
            <v/>
          </cell>
          <cell r="BE362" t="b">
            <v>0</v>
          </cell>
          <cell r="BF362">
            <v>7</v>
          </cell>
          <cell r="BM362" t="str">
            <v/>
          </cell>
          <cell r="BO362" t="str">
            <v>24/09/14 KB - Approval to close received from Denis Regan &amp; Chris Fears.  Work did not progress.  
20/01/14 KB Update provided by AS - Not started, no project involvement required, with BICC team.
28/11/13 KB - Update provided by AS.  This piece of work i</v>
          </cell>
          <cell r="BQ362" t="str">
            <v/>
          </cell>
          <cell r="BS362" t="str">
            <v/>
          </cell>
          <cell r="BU362" t="str">
            <v/>
          </cell>
          <cell r="BW362" t="str">
            <v/>
          </cell>
          <cell r="BX362" t="str">
            <v/>
          </cell>
          <cell r="BY362" t="str">
            <v/>
          </cell>
          <cell r="BZ362" t="str">
            <v/>
          </cell>
          <cell r="CA362" t="str">
            <v/>
          </cell>
          <cell r="CB362" t="str">
            <v/>
          </cell>
          <cell r="CC362" t="str">
            <v/>
          </cell>
          <cell r="CD362" t="str">
            <v/>
          </cell>
          <cell r="CE362" t="str">
            <v/>
          </cell>
          <cell r="CF362" t="str">
            <v/>
          </cell>
          <cell r="CG362" t="b">
            <v>0</v>
          </cell>
          <cell r="CH362" t="str">
            <v/>
          </cell>
          <cell r="CJ362" t="b">
            <v>0</v>
          </cell>
          <cell r="CK362" t="b">
            <v>0</v>
          </cell>
          <cell r="CL362" t="b">
            <v>0</v>
          </cell>
          <cell r="CM362" t="str">
            <v/>
          </cell>
          <cell r="CO362" t="str">
            <v/>
          </cell>
          <cell r="CP362" t="str">
            <v/>
          </cell>
          <cell r="CQ362" t="b">
            <v>0</v>
          </cell>
          <cell r="CR362" t="b">
            <v>0</v>
          </cell>
          <cell r="CS362" t="str">
            <v/>
          </cell>
          <cell r="CT362" t="str">
            <v/>
          </cell>
          <cell r="CU362" t="str">
            <v/>
          </cell>
          <cell r="CV362" t="str">
            <v/>
          </cell>
          <cell r="CW362" t="str">
            <v/>
          </cell>
          <cell r="CX362" t="b">
            <v>0</v>
          </cell>
          <cell r="CY362" t="b">
            <v>0</v>
          </cell>
          <cell r="CZ362" t="b">
            <v>0</v>
          </cell>
          <cell r="DA362" t="b">
            <v>0</v>
          </cell>
          <cell r="DB362" t="str">
            <v/>
          </cell>
          <cell r="DC362" t="str">
            <v/>
          </cell>
          <cell r="DD362" t="str">
            <v/>
          </cell>
          <cell r="DE362" t="b">
            <v>0</v>
          </cell>
          <cell r="DF362" t="b">
            <v>0</v>
          </cell>
        </row>
        <row r="363">
          <cell r="A363" t="str">
            <v>COR2681</v>
          </cell>
          <cell r="B363" t="str">
            <v>IP ETL Upgrade Project</v>
          </cell>
          <cell r="C363" t="str">
            <v>Z2 - Change cancelled</v>
          </cell>
          <cell r="D363">
            <v>41332</v>
          </cell>
          <cell r="E363" t="str">
            <v>CO RCVD 04/07/2012
PD IMPD 10/11/2012
PD SENT 27/02/2013
PD CLSD 27/02/2013</v>
          </cell>
          <cell r="F363" t="str">
            <v>The project is to increase the storage, CPU and memory of IP so that it cope with additional loads being placed on it by forthcoming projects</v>
          </cell>
          <cell r="G363" t="b">
            <v>0</v>
          </cell>
          <cell r="H363" t="str">
            <v/>
          </cell>
          <cell r="I363">
            <v>41094</v>
          </cell>
          <cell r="J363">
            <v>41108</v>
          </cell>
          <cell r="L363" t="b">
            <v>0</v>
          </cell>
          <cell r="M363" t="str">
            <v/>
          </cell>
          <cell r="N363" t="str">
            <v/>
          </cell>
          <cell r="O363" t="str">
            <v/>
          </cell>
          <cell r="P363" t="str">
            <v>David Clayton</v>
          </cell>
          <cell r="Q363" t="str">
            <v>Workload Meeting 11/07/12</v>
          </cell>
          <cell r="R363" t="str">
            <v>Annie Griffith</v>
          </cell>
          <cell r="S363" t="str">
            <v>Sat Kalsi</v>
          </cell>
          <cell r="T363" t="str">
            <v>CO</v>
          </cell>
          <cell r="U363" t="str">
            <v>CLOSED</v>
          </cell>
          <cell r="V363" t="b">
            <v>0</v>
          </cell>
          <cell r="X363" t="str">
            <v>Tony Long</v>
          </cell>
          <cell r="Y363">
            <v>41108</v>
          </cell>
          <cell r="AD363" t="str">
            <v/>
          </cell>
          <cell r="AF363" t="str">
            <v/>
          </cell>
          <cell r="AK363">
            <v>41316</v>
          </cell>
          <cell r="AN363" t="str">
            <v/>
          </cell>
          <cell r="AR363" t="str">
            <v/>
          </cell>
          <cell r="AS363" t="str">
            <v>PROD</v>
          </cell>
          <cell r="AT363">
            <v>41283</v>
          </cell>
          <cell r="AZ363" t="str">
            <v/>
          </cell>
          <cell r="BB363" t="str">
            <v/>
          </cell>
          <cell r="BC363" t="str">
            <v/>
          </cell>
          <cell r="BE363" t="b">
            <v>0</v>
          </cell>
          <cell r="BF363">
            <v>7</v>
          </cell>
          <cell r="BI363">
            <v>41223</v>
          </cell>
          <cell r="BM363" t="str">
            <v/>
          </cell>
          <cell r="BO363" t="str">
            <v>27/02/2013 AT - Workload Meeting Minutes: Project now closed with email cc’d to the change orders box account as confirmation from Sat Kalsi.
20/02/2013 AT - Workload Meeting Minutes: PIA presented to XEC 11/02 with no challenges project closure document</v>
          </cell>
          <cell r="BQ363" t="str">
            <v/>
          </cell>
          <cell r="BS363" t="str">
            <v/>
          </cell>
          <cell r="BU363" t="str">
            <v/>
          </cell>
          <cell r="BW363" t="str">
            <v/>
          </cell>
          <cell r="BX363" t="str">
            <v/>
          </cell>
          <cell r="BY363" t="str">
            <v/>
          </cell>
          <cell r="BZ363" t="str">
            <v/>
          </cell>
          <cell r="CA363" t="str">
            <v/>
          </cell>
          <cell r="CB363" t="str">
            <v/>
          </cell>
          <cell r="CC363" t="str">
            <v/>
          </cell>
          <cell r="CD363" t="str">
            <v/>
          </cell>
          <cell r="CE363" t="str">
            <v/>
          </cell>
          <cell r="CF363" t="str">
            <v/>
          </cell>
          <cell r="CG363" t="b">
            <v>0</v>
          </cell>
          <cell r="CH363" t="str">
            <v/>
          </cell>
          <cell r="CJ363" t="b">
            <v>0</v>
          </cell>
          <cell r="CK363" t="b">
            <v>0</v>
          </cell>
          <cell r="CL363" t="b">
            <v>0</v>
          </cell>
          <cell r="CM363" t="str">
            <v/>
          </cell>
          <cell r="CO363" t="str">
            <v/>
          </cell>
          <cell r="CP363" t="str">
            <v/>
          </cell>
          <cell r="CQ363" t="b">
            <v>0</v>
          </cell>
          <cell r="CR363" t="b">
            <v>0</v>
          </cell>
          <cell r="CS363" t="str">
            <v/>
          </cell>
          <cell r="CT363" t="str">
            <v/>
          </cell>
          <cell r="CU363" t="str">
            <v/>
          </cell>
          <cell r="CV363" t="str">
            <v/>
          </cell>
          <cell r="CW363" t="str">
            <v/>
          </cell>
          <cell r="CX363" t="b">
            <v>0</v>
          </cell>
          <cell r="CY363" t="b">
            <v>0</v>
          </cell>
          <cell r="CZ363" t="b">
            <v>0</v>
          </cell>
          <cell r="DA363" t="b">
            <v>0</v>
          </cell>
          <cell r="DB363" t="str">
            <v/>
          </cell>
          <cell r="DC363" t="str">
            <v/>
          </cell>
          <cell r="DD363" t="str">
            <v/>
          </cell>
          <cell r="DE363" t="b">
            <v>0</v>
          </cell>
          <cell r="DF363" t="b">
            <v>0</v>
          </cell>
        </row>
        <row r="364">
          <cell r="A364" t="str">
            <v>COR2618</v>
          </cell>
          <cell r="B364" t="str">
            <v>UKL Tape Drive Upgrade</v>
          </cell>
          <cell r="C364" t="str">
            <v>Z1 - Change completed</v>
          </cell>
          <cell r="D364">
            <v>41309</v>
          </cell>
          <cell r="E364" t="str">
            <v>CO RCVD 11/04/2012,EQ PNDG 18/04/2012,EQ PROD 25/04/2012,BE PNDG 26/04/2012,BE PROD 26/04/2012,EQ PROD 25/04/2012,BE PROD 26/04/2012,PD PROD 09/01/2013,PD IMPD 14/01/2013,PD CLSD 04/02/2013</v>
          </cell>
          <cell r="F364" t="str">
            <v xml:space="preserve">The tape drive was under COR2433 which is now addressing the UKL Disk Storage and SAN Switch Upgrade.  Therefore, having a new COR number will be easier to manage.  Tony confirmed their preference for a completely new reference as opposed to COR2433 with </v>
          </cell>
          <cell r="G364" t="b">
            <v>0</v>
          </cell>
          <cell r="H364" t="str">
            <v/>
          </cell>
          <cell r="I364">
            <v>41010</v>
          </cell>
          <cell r="J364">
            <v>41024</v>
          </cell>
          <cell r="L364" t="b">
            <v>0</v>
          </cell>
          <cell r="M364" t="str">
            <v/>
          </cell>
          <cell r="N364" t="str">
            <v/>
          </cell>
          <cell r="O364" t="str">
            <v/>
          </cell>
          <cell r="P364" t="str">
            <v>Christina McArthur</v>
          </cell>
          <cell r="Q364" t="str">
            <v>Workload Meeting 18/04/12</v>
          </cell>
          <cell r="R364" t="str">
            <v>Sandra Simpson / Vicky Palmer</v>
          </cell>
          <cell r="S364" t="str">
            <v>Sat Kalsi</v>
          </cell>
          <cell r="T364" t="str">
            <v>CO</v>
          </cell>
          <cell r="U364" t="str">
            <v>COMPLETE</v>
          </cell>
          <cell r="V364" t="b">
            <v>0</v>
          </cell>
          <cell r="X364" t="str">
            <v>Tony Long</v>
          </cell>
          <cell r="Y364">
            <v>41024</v>
          </cell>
          <cell r="AD364" t="str">
            <v/>
          </cell>
          <cell r="AF364" t="str">
            <v>PROD</v>
          </cell>
          <cell r="AG364">
            <v>41024</v>
          </cell>
          <cell r="AN364" t="str">
            <v/>
          </cell>
          <cell r="AR364" t="str">
            <v/>
          </cell>
          <cell r="AS364" t="str">
            <v>PROD</v>
          </cell>
          <cell r="AT364">
            <v>41025</v>
          </cell>
          <cell r="AZ364" t="str">
            <v/>
          </cell>
          <cell r="BB364" t="str">
            <v/>
          </cell>
          <cell r="BC364" t="str">
            <v/>
          </cell>
          <cell r="BE364" t="b">
            <v>0</v>
          </cell>
          <cell r="BF364">
            <v>7</v>
          </cell>
          <cell r="BI364">
            <v>41288</v>
          </cell>
          <cell r="BM364" t="str">
            <v>CLSD</v>
          </cell>
          <cell r="BN364">
            <v>41309</v>
          </cell>
          <cell r="BO364" t="str">
            <v>04/02/13 DP - Project closure authorisation received from Tony Long. Project Closed on tracking sheet.
23/01/13 KB - Update provided by Tony Long - PIA presented to 14/1 XEC with no challenges.  ECF issued and project can be closed (closure notice approve</v>
          </cell>
          <cell r="BQ364" t="str">
            <v/>
          </cell>
          <cell r="BS364" t="str">
            <v/>
          </cell>
          <cell r="BU364" t="str">
            <v/>
          </cell>
          <cell r="BW364" t="str">
            <v/>
          </cell>
          <cell r="BX364" t="str">
            <v/>
          </cell>
          <cell r="BY364" t="str">
            <v/>
          </cell>
          <cell r="BZ364" t="str">
            <v/>
          </cell>
          <cell r="CA364" t="str">
            <v/>
          </cell>
          <cell r="CB364" t="str">
            <v/>
          </cell>
          <cell r="CC364" t="str">
            <v/>
          </cell>
          <cell r="CD364" t="str">
            <v/>
          </cell>
          <cell r="CE364" t="str">
            <v/>
          </cell>
          <cell r="CF364" t="str">
            <v/>
          </cell>
          <cell r="CG364" t="b">
            <v>0</v>
          </cell>
          <cell r="CH364" t="str">
            <v/>
          </cell>
          <cell r="CJ364" t="b">
            <v>0</v>
          </cell>
          <cell r="CK364" t="b">
            <v>0</v>
          </cell>
          <cell r="CL364" t="b">
            <v>0</v>
          </cell>
          <cell r="CM364" t="str">
            <v/>
          </cell>
          <cell r="CO364" t="str">
            <v/>
          </cell>
          <cell r="CP364" t="str">
            <v/>
          </cell>
          <cell r="CQ364" t="b">
            <v>0</v>
          </cell>
          <cell r="CR364" t="b">
            <v>0</v>
          </cell>
          <cell r="CS364" t="str">
            <v/>
          </cell>
          <cell r="CT364" t="str">
            <v/>
          </cell>
          <cell r="CU364" t="str">
            <v/>
          </cell>
          <cell r="CV364" t="str">
            <v/>
          </cell>
          <cell r="CW364" t="str">
            <v/>
          </cell>
          <cell r="CX364" t="b">
            <v>0</v>
          </cell>
          <cell r="CY364" t="b">
            <v>0</v>
          </cell>
          <cell r="CZ364" t="b">
            <v>0</v>
          </cell>
          <cell r="DA364" t="b">
            <v>0</v>
          </cell>
          <cell r="DB364" t="str">
            <v/>
          </cell>
          <cell r="DC364" t="str">
            <v/>
          </cell>
          <cell r="DD364" t="str">
            <v/>
          </cell>
          <cell r="DE364" t="b">
            <v>0</v>
          </cell>
          <cell r="DF364" t="b">
            <v>0</v>
          </cell>
        </row>
        <row r="365">
          <cell r="A365" t="str">
            <v>COR2877</v>
          </cell>
          <cell r="B365" t="str">
            <v>Testing Gemini/Exit for the Introduction of a Long Term Non Firm Capacity Product</v>
          </cell>
          <cell r="C365" t="str">
            <v>Z1 - Change completed</v>
          </cell>
          <cell r="D365">
            <v>41647</v>
          </cell>
          <cell r="E365" t="str">
            <v>CO RCVD 04/07/2013
BE-PNDG 17/07/2013
BE PROD 17/07/2013
BE-SENT 14/08/2013
BE-SENT 17/08/2013
CA-RCVD 16/08/2013
SN-PROD 16/08/2013
SN SENT 21/08/2013
PD PROD 21/08/2013
PD IMPD 18/10/2013
PD-SENT 23/12/2013
PD-CLSD 08/01/2014</v>
          </cell>
          <cell r="F365" t="str">
            <v>National Grid NTS has raised a Modification to the UNC (Mod 0454) to introduce Long Term Non Firm capacity products to both Entry and Exit Users. This change would allow a customer access to the NTS prior to the release of the firm incremental NTS Entry /</v>
          </cell>
          <cell r="G365" t="b">
            <v>1</v>
          </cell>
          <cell r="H365" t="str">
            <v/>
          </cell>
          <cell r="I365">
            <v>41459</v>
          </cell>
          <cell r="J365">
            <v>41472</v>
          </cell>
          <cell r="L365" t="b">
            <v>0</v>
          </cell>
          <cell r="M365" t="str">
            <v>NNW</v>
          </cell>
          <cell r="N365" t="str">
            <v>NGT</v>
          </cell>
          <cell r="O365" t="str">
            <v>Sean McGoldrick</v>
          </cell>
          <cell r="P365" t="str">
            <v>Sean McGoldrick</v>
          </cell>
          <cell r="Q365" t="str">
            <v>Workload Meeting Wed 10/07/13</v>
          </cell>
          <cell r="R365" t="str">
            <v/>
          </cell>
          <cell r="S365" t="str">
            <v>Andy Earnshaw</v>
          </cell>
          <cell r="T365" t="str">
            <v>CO</v>
          </cell>
          <cell r="U365" t="str">
            <v>COMPLETE</v>
          </cell>
          <cell r="V365" t="b">
            <v>1</v>
          </cell>
          <cell r="X365" t="str">
            <v>Jo Beardsmore</v>
          </cell>
          <cell r="AD365" t="str">
            <v/>
          </cell>
          <cell r="AF365" t="str">
            <v/>
          </cell>
          <cell r="AI365">
            <v>41472</v>
          </cell>
          <cell r="AJ365">
            <v>41472</v>
          </cell>
          <cell r="AK365">
            <v>41516</v>
          </cell>
          <cell r="AM365">
            <v>41500</v>
          </cell>
          <cell r="AN365" t="str">
            <v>Workload 14/08/2013</v>
          </cell>
          <cell r="AO365">
            <v>41592</v>
          </cell>
          <cell r="AR365" t="str">
            <v/>
          </cell>
          <cell r="AS365" t="str">
            <v>SENT</v>
          </cell>
          <cell r="AT365">
            <v>41503</v>
          </cell>
          <cell r="AU365">
            <v>41502</v>
          </cell>
          <cell r="AV365">
            <v>41513</v>
          </cell>
          <cell r="AW365">
            <v>41507</v>
          </cell>
          <cell r="AX365">
            <v>41507</v>
          </cell>
          <cell r="AZ365" t="str">
            <v>Richard Jones</v>
          </cell>
          <cell r="BA365">
            <v>41507</v>
          </cell>
          <cell r="BB365" t="str">
            <v/>
          </cell>
          <cell r="BC365" t="str">
            <v>SENT</v>
          </cell>
          <cell r="BD365">
            <v>41507</v>
          </cell>
          <cell r="BE365" t="b">
            <v>0</v>
          </cell>
          <cell r="BF365">
            <v>5</v>
          </cell>
          <cell r="BH365">
            <v>41565</v>
          </cell>
          <cell r="BI365">
            <v>41565</v>
          </cell>
          <cell r="BJ365">
            <v>41631</v>
          </cell>
          <cell r="BK365">
            <v>41631</v>
          </cell>
          <cell r="BM365" t="str">
            <v>CLSD</v>
          </cell>
          <cell r="BN365">
            <v>41647</v>
          </cell>
          <cell r="BO365" t="str">
            <v>26/11/13 KB - Verbal updates provided by AE. 
16/08/13 AT - Revised BER re-issued to reflect minor amendments requested bg NGT.
16/08/13 AT - Revised BER issued.  
17/07/13 KB - No EQR required, refer to note from AE.
16/08/2013 AT - Revised BER sent</v>
          </cell>
          <cell r="BQ365" t="str">
            <v/>
          </cell>
          <cell r="BS365" t="str">
            <v/>
          </cell>
          <cell r="BU365" t="str">
            <v/>
          </cell>
          <cell r="BW365" t="str">
            <v/>
          </cell>
          <cell r="BX365" t="str">
            <v/>
          </cell>
          <cell r="BY365" t="str">
            <v/>
          </cell>
          <cell r="BZ365" t="str">
            <v/>
          </cell>
          <cell r="CA365" t="str">
            <v/>
          </cell>
          <cell r="CB365" t="str">
            <v/>
          </cell>
          <cell r="CC365" t="str">
            <v/>
          </cell>
          <cell r="CD365" t="str">
            <v/>
          </cell>
          <cell r="CE365" t="str">
            <v/>
          </cell>
          <cell r="CF365" t="str">
            <v/>
          </cell>
          <cell r="CG365" t="b">
            <v>0</v>
          </cell>
          <cell r="CH365" t="str">
            <v/>
          </cell>
          <cell r="CJ365" t="b">
            <v>0</v>
          </cell>
          <cell r="CK365" t="b">
            <v>0</v>
          </cell>
          <cell r="CL365" t="b">
            <v>0</v>
          </cell>
          <cell r="CM365" t="str">
            <v/>
          </cell>
          <cell r="CO365" t="str">
            <v/>
          </cell>
          <cell r="CP365" t="str">
            <v/>
          </cell>
          <cell r="CQ365" t="b">
            <v>0</v>
          </cell>
          <cell r="CR365" t="b">
            <v>0</v>
          </cell>
          <cell r="CS365" t="str">
            <v/>
          </cell>
          <cell r="CT365" t="str">
            <v/>
          </cell>
          <cell r="CU365" t="str">
            <v/>
          </cell>
          <cell r="CV365" t="str">
            <v/>
          </cell>
          <cell r="CW365" t="str">
            <v/>
          </cell>
          <cell r="CX365" t="b">
            <v>0</v>
          </cell>
          <cell r="CY365" t="b">
            <v>0</v>
          </cell>
          <cell r="CZ365" t="b">
            <v>0</v>
          </cell>
          <cell r="DA365" t="b">
            <v>0</v>
          </cell>
          <cell r="DB365" t="str">
            <v/>
          </cell>
          <cell r="DC365" t="str">
            <v/>
          </cell>
          <cell r="DD365" t="str">
            <v/>
          </cell>
          <cell r="DE365" t="b">
            <v>0</v>
          </cell>
          <cell r="DF365" t="b">
            <v>0</v>
          </cell>
        </row>
        <row r="366">
          <cell r="A366" t="str">
            <v>COR3181</v>
          </cell>
          <cell r="B366" t="str">
            <v>Data Flow Services for Smart Metering</v>
          </cell>
          <cell r="C366" t="str">
            <v>Z2 - Change cancelled</v>
          </cell>
          <cell r="D366">
            <v>41806</v>
          </cell>
          <cell r="E366" t="str">
            <v>CO-RCVD 28/08/2013
CO-CLSD 16/06/2014</v>
          </cell>
          <cell r="F366" t="str">
            <v>The introduction of Smart Metering and a central communications provider may create escalation of operational issues where a meter installer identifies that there is work required on a network asset due to condition. The ENA Smart Metering Operations Grou</v>
          </cell>
          <cell r="G366" t="b">
            <v>1</v>
          </cell>
          <cell r="H366" t="str">
            <v/>
          </cell>
          <cell r="I366">
            <v>41514</v>
          </cell>
          <cell r="L366" t="b">
            <v>1</v>
          </cell>
          <cell r="M366" t="str">
            <v>ADN</v>
          </cell>
          <cell r="N366" t="str">
            <v/>
          </cell>
          <cell r="O366" t="str">
            <v>Joanna Ferguson</v>
          </cell>
          <cell r="P366" t="str">
            <v>Joanna Ferguson</v>
          </cell>
          <cell r="Q366" t="str">
            <v>Assigned to Lee Chambers per verbal agreement with Lee on 03/09/13</v>
          </cell>
          <cell r="R366" t="str">
            <v>Steve Nunnington</v>
          </cell>
          <cell r="S366" t="str">
            <v>Helen Gohil</v>
          </cell>
          <cell r="T366" t="str">
            <v>CO</v>
          </cell>
          <cell r="U366" t="str">
            <v>CLOSED</v>
          </cell>
          <cell r="V366" t="b">
            <v>1</v>
          </cell>
          <cell r="W366">
            <v>41806</v>
          </cell>
          <cell r="X366" t="str">
            <v/>
          </cell>
          <cell r="AD366" t="str">
            <v/>
          </cell>
          <cell r="AF366" t="str">
            <v/>
          </cell>
          <cell r="AN366" t="str">
            <v/>
          </cell>
          <cell r="AR366" t="str">
            <v/>
          </cell>
          <cell r="AS366" t="str">
            <v/>
          </cell>
          <cell r="AZ366" t="str">
            <v/>
          </cell>
          <cell r="BB366" t="str">
            <v/>
          </cell>
          <cell r="BC366" t="str">
            <v/>
          </cell>
          <cell r="BE366" t="b">
            <v>0</v>
          </cell>
          <cell r="BF366">
            <v>3</v>
          </cell>
          <cell r="BM366" t="str">
            <v/>
          </cell>
          <cell r="BO366" t="str">
            <v>14/12/15CM Planning meeting - Jon  Follows TO SPEAK WITH JOANNA FERGUSSON TO CONFIRM IF THIS CAN BE REMOVED FROM PLAN.
16/10/15 EC: Update following Portfolio Plan Meeting, 15/10/15 - no change with this COR.
21/09/15 - MR will check to see if Jon has ema</v>
          </cell>
          <cell r="BQ366" t="str">
            <v/>
          </cell>
          <cell r="BS366" t="str">
            <v/>
          </cell>
          <cell r="BU366" t="str">
            <v/>
          </cell>
          <cell r="BW366" t="str">
            <v/>
          </cell>
          <cell r="BX366" t="str">
            <v/>
          </cell>
          <cell r="BY366" t="str">
            <v/>
          </cell>
          <cell r="BZ366" t="str">
            <v/>
          </cell>
          <cell r="CA366" t="str">
            <v/>
          </cell>
          <cell r="CB366" t="str">
            <v/>
          </cell>
          <cell r="CC366" t="str">
            <v/>
          </cell>
          <cell r="CD366" t="str">
            <v/>
          </cell>
          <cell r="CE366" t="str">
            <v/>
          </cell>
          <cell r="CF366" t="str">
            <v/>
          </cell>
          <cell r="CG366" t="b">
            <v>0</v>
          </cell>
          <cell r="CH366" t="str">
            <v/>
          </cell>
          <cell r="CJ366" t="b">
            <v>0</v>
          </cell>
          <cell r="CK366" t="b">
            <v>0</v>
          </cell>
          <cell r="CL366" t="b">
            <v>0</v>
          </cell>
          <cell r="CM366" t="str">
            <v/>
          </cell>
          <cell r="CO366" t="str">
            <v/>
          </cell>
          <cell r="CP366" t="str">
            <v/>
          </cell>
          <cell r="CQ366" t="b">
            <v>0</v>
          </cell>
          <cell r="CR366" t="b">
            <v>0</v>
          </cell>
          <cell r="CS366" t="str">
            <v/>
          </cell>
          <cell r="CT366" t="str">
            <v/>
          </cell>
          <cell r="CU366" t="str">
            <v/>
          </cell>
          <cell r="CV366" t="str">
            <v/>
          </cell>
          <cell r="CW366" t="str">
            <v/>
          </cell>
          <cell r="CX366" t="b">
            <v>0</v>
          </cell>
          <cell r="CY366" t="b">
            <v>0</v>
          </cell>
          <cell r="CZ366" t="b">
            <v>0</v>
          </cell>
          <cell r="DA366" t="b">
            <v>0</v>
          </cell>
          <cell r="DB366" t="str">
            <v/>
          </cell>
          <cell r="DC366" t="str">
            <v/>
          </cell>
          <cell r="DD366" t="str">
            <v/>
          </cell>
          <cell r="DE366" t="b">
            <v>0</v>
          </cell>
          <cell r="DF366" t="b">
            <v>0</v>
          </cell>
        </row>
        <row r="367">
          <cell r="A367" t="str">
            <v>COR2029</v>
          </cell>
          <cell r="B367" t="str">
            <v>Improving the availability of meter read history &amp; asset information</v>
          </cell>
          <cell r="C367" t="str">
            <v>Z1 - Change completed</v>
          </cell>
          <cell r="D367">
            <v>41285</v>
          </cell>
          <cell r="E367" t="str">
            <v xml:space="preserve">CO RCVD 02/08/2010,EQ PNDG 04/08/2010,EQ PROD 27/08/2010,EQ SENT 25/10/2010,BE RCVD 28/10/2010,BE PNDG 28/10/2010,BE PROD 28/10/2010,BE SENT 04/02/2011,CA RCVD 25/02/2011,SN PNDG 25/02/2011,SN PROD 25/02/2011,SN SENT 08/03/2011,PD PROD 08/03/2011,PD IMPD </v>
          </cell>
          <cell r="F367" t="str">
            <v>MOD279 aims to make Meter Read history &amp; meter asset data available to Shippers for Supply Points restricted to their current Supply Point portfolio at that time. This change is to provide a report to include information to meet the requirements of this M</v>
          </cell>
          <cell r="G367" t="b">
            <v>1</v>
          </cell>
          <cell r="H367" t="str">
            <v>EVS1807</v>
          </cell>
          <cell r="I367">
            <v>40392</v>
          </cell>
          <cell r="J367">
            <v>40421</v>
          </cell>
          <cell r="L367" t="b">
            <v>0</v>
          </cell>
          <cell r="M367" t="str">
            <v>ADN</v>
          </cell>
          <cell r="N367" t="str">
            <v/>
          </cell>
          <cell r="O367" t="str">
            <v>Alan Raper</v>
          </cell>
          <cell r="P367" t="str">
            <v>Chris Warner</v>
          </cell>
          <cell r="Q367" t="str">
            <v>Workload Meeting 04/08/10</v>
          </cell>
          <cell r="R367" t="str">
            <v>Linda Whitcroft</v>
          </cell>
          <cell r="S367" t="str">
            <v>Lorraine Cave</v>
          </cell>
          <cell r="T367" t="str">
            <v>CO</v>
          </cell>
          <cell r="U367" t="str">
            <v>COMPLETE</v>
          </cell>
          <cell r="V367" t="b">
            <v>1</v>
          </cell>
          <cell r="X367" t="str">
            <v>Ian Bevan</v>
          </cell>
          <cell r="Y367">
            <v>40417</v>
          </cell>
          <cell r="Z367">
            <v>40476</v>
          </cell>
          <cell r="AA367">
            <v>40476</v>
          </cell>
          <cell r="AB367">
            <v>40476</v>
          </cell>
          <cell r="AC367">
            <v>6954</v>
          </cell>
          <cell r="AD367" t="str">
            <v>2 mths</v>
          </cell>
          <cell r="AE367">
            <v>40203</v>
          </cell>
          <cell r="AF367" t="str">
            <v>SENT</v>
          </cell>
          <cell r="AG367">
            <v>40476</v>
          </cell>
          <cell r="AH367">
            <v>40479</v>
          </cell>
          <cell r="AI367">
            <v>40493</v>
          </cell>
          <cell r="AJ367">
            <v>40492</v>
          </cell>
          <cell r="AK367">
            <v>40578</v>
          </cell>
          <cell r="AL367">
            <v>40578</v>
          </cell>
          <cell r="AM367">
            <v>40578</v>
          </cell>
          <cell r="AN367" t="str">
            <v>XM2 Review Meeting 01/02/11</v>
          </cell>
          <cell r="AO367">
            <v>40592</v>
          </cell>
          <cell r="AP367">
            <v>38510</v>
          </cell>
          <cell r="AR367" t="str">
            <v/>
          </cell>
          <cell r="AS367" t="str">
            <v>SENT</v>
          </cell>
          <cell r="AT367">
            <v>40578</v>
          </cell>
          <cell r="AU367">
            <v>40599</v>
          </cell>
          <cell r="AV367">
            <v>40613</v>
          </cell>
          <cell r="AW367">
            <v>40610</v>
          </cell>
          <cell r="AX367">
            <v>40610</v>
          </cell>
          <cell r="AY367">
            <v>40610</v>
          </cell>
          <cell r="AZ367" t="str">
            <v>Lorraine Cave</v>
          </cell>
          <cell r="BA367">
            <v>40610</v>
          </cell>
          <cell r="BB367" t="str">
            <v>2 mths</v>
          </cell>
          <cell r="BC367" t="str">
            <v>SENT</v>
          </cell>
          <cell r="BD367">
            <v>40610</v>
          </cell>
          <cell r="BE367" t="b">
            <v>0</v>
          </cell>
          <cell r="BF367">
            <v>3</v>
          </cell>
          <cell r="BG367">
            <v>40609</v>
          </cell>
          <cell r="BH367">
            <v>40697</v>
          </cell>
          <cell r="BI367">
            <v>40697</v>
          </cell>
          <cell r="BJ367">
            <v>40939</v>
          </cell>
          <cell r="BM367" t="str">
            <v>CLSD</v>
          </cell>
          <cell r="BN367">
            <v>41285</v>
          </cell>
          <cell r="BO367" t="str">
            <v>11/01/13 DP - CCN Received from Alan Raper on 10/01/13. CCN Sent to distribution. Status of COR CLSD.
16/02/12 AK - Discussed at Workload Meeting on 15/02/12. Planned completion is now 31/05/12.
14/02/12 AK - Following the release of the Manager Aligned R</v>
          </cell>
          <cell r="BQ367" t="str">
            <v/>
          </cell>
          <cell r="BS367" t="str">
            <v/>
          </cell>
          <cell r="BU367" t="str">
            <v/>
          </cell>
          <cell r="BW367" t="str">
            <v/>
          </cell>
          <cell r="BX367" t="str">
            <v/>
          </cell>
          <cell r="BY367" t="str">
            <v/>
          </cell>
          <cell r="BZ367" t="str">
            <v/>
          </cell>
          <cell r="CA367" t="str">
            <v/>
          </cell>
          <cell r="CB367" t="str">
            <v/>
          </cell>
          <cell r="CC367" t="str">
            <v/>
          </cell>
          <cell r="CD367" t="str">
            <v/>
          </cell>
          <cell r="CE367" t="str">
            <v/>
          </cell>
          <cell r="CF367" t="str">
            <v/>
          </cell>
          <cell r="CG367" t="b">
            <v>0</v>
          </cell>
          <cell r="CH367" t="str">
            <v/>
          </cell>
          <cell r="CJ367" t="b">
            <v>0</v>
          </cell>
          <cell r="CK367" t="b">
            <v>0</v>
          </cell>
          <cell r="CL367" t="b">
            <v>0</v>
          </cell>
          <cell r="CM367" t="str">
            <v/>
          </cell>
          <cell r="CO367" t="str">
            <v/>
          </cell>
          <cell r="CP367" t="str">
            <v/>
          </cell>
          <cell r="CQ367" t="b">
            <v>0</v>
          </cell>
          <cell r="CR367" t="b">
            <v>0</v>
          </cell>
          <cell r="CS367" t="str">
            <v/>
          </cell>
          <cell r="CT367" t="str">
            <v/>
          </cell>
          <cell r="CU367" t="str">
            <v/>
          </cell>
          <cell r="CV367" t="str">
            <v/>
          </cell>
          <cell r="CW367" t="str">
            <v/>
          </cell>
          <cell r="CX367" t="b">
            <v>0</v>
          </cell>
          <cell r="CY367" t="b">
            <v>0</v>
          </cell>
          <cell r="CZ367" t="b">
            <v>0</v>
          </cell>
          <cell r="DA367" t="b">
            <v>0</v>
          </cell>
          <cell r="DB367" t="str">
            <v/>
          </cell>
          <cell r="DC367" t="str">
            <v/>
          </cell>
          <cell r="DD367" t="str">
            <v/>
          </cell>
          <cell r="DE367" t="b">
            <v>0</v>
          </cell>
          <cell r="DF367" t="b">
            <v>0</v>
          </cell>
        </row>
        <row r="368">
          <cell r="A368" t="str">
            <v>COR1921</v>
          </cell>
          <cell r="B368" t="str">
            <v>Portal Sign-On Project</v>
          </cell>
          <cell r="C368" t="str">
            <v>Z2 - Change cancelled</v>
          </cell>
          <cell r="D368">
            <v>41238</v>
          </cell>
          <cell r="E368" t="str">
            <v>CO RCVD 22/03/2010,EQ PNDG 24/03/2010,EQ PROD 26/04/2010,BE PROD 10/05/2010,BE SENT 10/05/2010,CA RCVD 10/05/2010,SN PROD 10/05/2010,PD PROD 27/07/2010,EQ PROD 26/04/2010,PD PROD 27/07/2010,PD IMPD 25/11/2012</v>
          </cell>
          <cell r="F368" t="str">
            <v xml:space="preserve">This change has been requested by Dave Addison who has confirmed that this is mandated by the action in the Minutes of the QIP Meeting held on 16/02/10. The action is to initiate a project to deliver a web sign on portal.   </v>
          </cell>
          <cell r="G368" t="b">
            <v>0</v>
          </cell>
          <cell r="H368" t="str">
            <v/>
          </cell>
          <cell r="I368">
            <v>40259</v>
          </cell>
          <cell r="J368">
            <v>40294</v>
          </cell>
          <cell r="L368" t="b">
            <v>0</v>
          </cell>
          <cell r="M368" t="str">
            <v/>
          </cell>
          <cell r="N368" t="str">
            <v/>
          </cell>
          <cell r="O368" t="str">
            <v/>
          </cell>
          <cell r="P368" t="str">
            <v>Dave Addison</v>
          </cell>
          <cell r="Q368" t="str">
            <v>Workload Meeting 24/03/10</v>
          </cell>
          <cell r="R368" t="str">
            <v>Steve Adcock</v>
          </cell>
          <cell r="S368" t="str">
            <v>Andy Simpson</v>
          </cell>
          <cell r="T368" t="str">
            <v>CR (internal)</v>
          </cell>
          <cell r="U368" t="str">
            <v>CLOSED</v>
          </cell>
          <cell r="V368" t="b">
            <v>0</v>
          </cell>
          <cell r="X368" t="str">
            <v/>
          </cell>
          <cell r="Y368">
            <v>40294</v>
          </cell>
          <cell r="AD368" t="str">
            <v/>
          </cell>
          <cell r="AF368" t="str">
            <v>PROD</v>
          </cell>
          <cell r="AG368">
            <v>40294</v>
          </cell>
          <cell r="AI368">
            <v>40308</v>
          </cell>
          <cell r="AJ368">
            <v>40308</v>
          </cell>
          <cell r="AK368">
            <v>40308</v>
          </cell>
          <cell r="AL368">
            <v>40308</v>
          </cell>
          <cell r="AM368">
            <v>40308</v>
          </cell>
          <cell r="AN368" t="str">
            <v>XEC</v>
          </cell>
          <cell r="AR368" t="str">
            <v/>
          </cell>
          <cell r="AS368" t="str">
            <v>SENT</v>
          </cell>
          <cell r="AT368">
            <v>40308</v>
          </cell>
          <cell r="AU368">
            <v>40308</v>
          </cell>
          <cell r="AZ368" t="str">
            <v/>
          </cell>
          <cell r="BB368" t="str">
            <v/>
          </cell>
          <cell r="BC368" t="str">
            <v>PROD</v>
          </cell>
          <cell r="BD368">
            <v>40308</v>
          </cell>
          <cell r="BE368" t="b">
            <v>0</v>
          </cell>
          <cell r="BF368">
            <v>7</v>
          </cell>
          <cell r="BH368">
            <v>41238</v>
          </cell>
          <cell r="BI368">
            <v>41238</v>
          </cell>
          <cell r="BJ368">
            <v>41670</v>
          </cell>
          <cell r="BM368" t="str">
            <v>IMPD</v>
          </cell>
          <cell r="BN368">
            <v>41238</v>
          </cell>
          <cell r="BO368" t="str">
            <v>29/07/15: CM Update from Andy S, All of these are linked to Q Projects and the PIA will be submitted to XEC on 8/07/14 and the board on 22/07/14.
25/06/15 Emailed received from Andy Simpson to confirm project closure. Status change to PA- CLSD.
24/06/14</v>
          </cell>
          <cell r="BQ368" t="str">
            <v/>
          </cell>
          <cell r="BS368" t="str">
            <v/>
          </cell>
          <cell r="BU368" t="str">
            <v/>
          </cell>
          <cell r="BW368" t="str">
            <v/>
          </cell>
          <cell r="BX368" t="str">
            <v/>
          </cell>
          <cell r="BY368" t="str">
            <v/>
          </cell>
          <cell r="BZ368" t="str">
            <v/>
          </cell>
          <cell r="CA368" t="str">
            <v/>
          </cell>
          <cell r="CB368" t="str">
            <v/>
          </cell>
          <cell r="CC368" t="str">
            <v/>
          </cell>
          <cell r="CD368" t="str">
            <v/>
          </cell>
          <cell r="CE368" t="str">
            <v/>
          </cell>
          <cell r="CF368" t="str">
            <v/>
          </cell>
          <cell r="CG368" t="b">
            <v>0</v>
          </cell>
          <cell r="CH368" t="str">
            <v/>
          </cell>
          <cell r="CJ368" t="b">
            <v>0</v>
          </cell>
          <cell r="CK368" t="b">
            <v>0</v>
          </cell>
          <cell r="CL368" t="b">
            <v>0</v>
          </cell>
          <cell r="CM368" t="str">
            <v/>
          </cell>
          <cell r="CO368" t="str">
            <v/>
          </cell>
          <cell r="CP368" t="str">
            <v/>
          </cell>
          <cell r="CQ368" t="b">
            <v>0</v>
          </cell>
          <cell r="CR368" t="b">
            <v>0</v>
          </cell>
          <cell r="CS368" t="str">
            <v/>
          </cell>
          <cell r="CT368" t="str">
            <v/>
          </cell>
          <cell r="CU368" t="str">
            <v/>
          </cell>
          <cell r="CV368" t="str">
            <v/>
          </cell>
          <cell r="CW368" t="str">
            <v/>
          </cell>
          <cell r="CX368" t="b">
            <v>0</v>
          </cell>
          <cell r="CY368" t="b">
            <v>0</v>
          </cell>
          <cell r="CZ368" t="b">
            <v>0</v>
          </cell>
          <cell r="DA368" t="b">
            <v>0</v>
          </cell>
          <cell r="DB368" t="str">
            <v/>
          </cell>
          <cell r="DC368" t="str">
            <v/>
          </cell>
          <cell r="DD368" t="str">
            <v/>
          </cell>
          <cell r="DE368" t="b">
            <v>0</v>
          </cell>
          <cell r="DF368" t="b">
            <v>0</v>
          </cell>
        </row>
        <row r="369">
          <cell r="A369" t="str">
            <v>COR1938</v>
          </cell>
          <cell r="B369" t="str">
            <v>ODS ODBC Analysis</v>
          </cell>
          <cell r="C369" t="str">
            <v>Z1 - Change completed</v>
          </cell>
          <cell r="D369">
            <v>40584</v>
          </cell>
          <cell r="E369" t="str">
            <v>CO RCVD 01/04/2010,EQ PNDG 07/04/2010,BE PNDG 25/06/2010,BE PROD 25/06/2010,BE SENT 25/06/2010,CA RCVD 25/06/2010,SN PNDG 25/06/2010,SN PROD 25/06/2010,PD IMPD 08/10/2010,PD SENT 07/01/2011,PD CLSD 10/02/2011,EQ PNDG 07/04/2010,PD CLSD 10/02/2011</v>
          </cell>
          <cell r="F369" t="str">
            <v>In order to fully understand the extent of work required to replace/remove the ODBC connections between ODS &amp; the various offline databases that use them a piece if analysis work is required. The output will inform decision-making relating to the timing a</v>
          </cell>
          <cell r="G369" t="b">
            <v>0</v>
          </cell>
          <cell r="H369" t="str">
            <v/>
          </cell>
          <cell r="I369">
            <v>40269</v>
          </cell>
          <cell r="L369" t="b">
            <v>0</v>
          </cell>
          <cell r="M369" t="str">
            <v/>
          </cell>
          <cell r="N369" t="str">
            <v/>
          </cell>
          <cell r="O369" t="str">
            <v/>
          </cell>
          <cell r="P369" t="str">
            <v>Jane Rocky</v>
          </cell>
          <cell r="Q369" t="str">
            <v>Workload Meeting 07/04/10</v>
          </cell>
          <cell r="R369" t="str">
            <v>Steve Adcock</v>
          </cell>
          <cell r="S369" t="str">
            <v>Jane Rocky</v>
          </cell>
          <cell r="T369" t="str">
            <v>CR (internal)</v>
          </cell>
          <cell r="U369" t="str">
            <v>COMPLETE</v>
          </cell>
          <cell r="V369" t="b">
            <v>0</v>
          </cell>
          <cell r="X369" t="str">
            <v/>
          </cell>
          <cell r="AD369" t="str">
            <v/>
          </cell>
          <cell r="AF369" t="str">
            <v>PNDG</v>
          </cell>
          <cell r="AG369">
            <v>40275</v>
          </cell>
          <cell r="AI369">
            <v>40354</v>
          </cell>
          <cell r="AJ369">
            <v>40354</v>
          </cell>
          <cell r="AK369">
            <v>40354</v>
          </cell>
          <cell r="AL369">
            <v>40354</v>
          </cell>
          <cell r="AM369">
            <v>40354</v>
          </cell>
          <cell r="AN369" t="str">
            <v/>
          </cell>
          <cell r="AR369" t="str">
            <v/>
          </cell>
          <cell r="AS369" t="str">
            <v>SENT</v>
          </cell>
          <cell r="AT369">
            <v>40354</v>
          </cell>
          <cell r="AU369">
            <v>40354</v>
          </cell>
          <cell r="AZ369" t="str">
            <v/>
          </cell>
          <cell r="BB369" t="str">
            <v/>
          </cell>
          <cell r="BC369" t="str">
            <v>PROD</v>
          </cell>
          <cell r="BD369">
            <v>40354</v>
          </cell>
          <cell r="BE369" t="b">
            <v>0</v>
          </cell>
          <cell r="BF369">
            <v>7</v>
          </cell>
          <cell r="BH369">
            <v>40459</v>
          </cell>
          <cell r="BI369">
            <v>40459</v>
          </cell>
          <cell r="BJ369">
            <v>40574</v>
          </cell>
          <cell r="BK369">
            <v>40550</v>
          </cell>
          <cell r="BL369">
            <v>40578</v>
          </cell>
          <cell r="BM369" t="str">
            <v>CLSD</v>
          </cell>
          <cell r="BN369">
            <v>40584</v>
          </cell>
          <cell r="BO369" t="str">
            <v xml:space="preserve">10/02/11 AK - Email sent to Steve Adcock stating "Following the release of the attached CCN, please can you confirm your agreement to close this change?" Steve responded by email authorising the closure of this change.
15/12/10 AK - Discussed at Workload </v>
          </cell>
          <cell r="BQ369" t="str">
            <v/>
          </cell>
          <cell r="BS369" t="str">
            <v/>
          </cell>
          <cell r="BU369" t="str">
            <v/>
          </cell>
          <cell r="BW369" t="str">
            <v/>
          </cell>
          <cell r="BX369" t="str">
            <v/>
          </cell>
          <cell r="BY369" t="str">
            <v/>
          </cell>
          <cell r="BZ369" t="str">
            <v/>
          </cell>
          <cell r="CA369" t="str">
            <v/>
          </cell>
          <cell r="CB369" t="str">
            <v/>
          </cell>
          <cell r="CC369" t="str">
            <v/>
          </cell>
          <cell r="CD369" t="str">
            <v/>
          </cell>
          <cell r="CE369" t="str">
            <v/>
          </cell>
          <cell r="CF369" t="str">
            <v/>
          </cell>
          <cell r="CG369" t="b">
            <v>0</v>
          </cell>
          <cell r="CH369" t="str">
            <v/>
          </cell>
          <cell r="CJ369" t="b">
            <v>0</v>
          </cell>
          <cell r="CK369" t="b">
            <v>0</v>
          </cell>
          <cell r="CL369" t="b">
            <v>0</v>
          </cell>
          <cell r="CM369" t="str">
            <v/>
          </cell>
          <cell r="CO369" t="str">
            <v/>
          </cell>
          <cell r="CP369" t="str">
            <v/>
          </cell>
          <cell r="CQ369" t="b">
            <v>0</v>
          </cell>
          <cell r="CR369" t="b">
            <v>0</v>
          </cell>
          <cell r="CS369" t="str">
            <v/>
          </cell>
          <cell r="CT369" t="str">
            <v/>
          </cell>
          <cell r="CU369" t="str">
            <v/>
          </cell>
          <cell r="CV369" t="str">
            <v/>
          </cell>
          <cell r="CW369" t="str">
            <v/>
          </cell>
          <cell r="CX369" t="b">
            <v>0</v>
          </cell>
          <cell r="CY369" t="b">
            <v>0</v>
          </cell>
          <cell r="CZ369" t="b">
            <v>0</v>
          </cell>
          <cell r="DA369" t="b">
            <v>0</v>
          </cell>
          <cell r="DB369" t="str">
            <v/>
          </cell>
          <cell r="DC369" t="str">
            <v/>
          </cell>
          <cell r="DD369" t="str">
            <v/>
          </cell>
          <cell r="DE369" t="b">
            <v>0</v>
          </cell>
          <cell r="DF369" t="b">
            <v>0</v>
          </cell>
        </row>
        <row r="370">
          <cell r="A370" t="str">
            <v>4432</v>
          </cell>
          <cell r="B370" t="str">
            <v>Amendment to U82 record to include the revised NTS optional tariff rate</v>
          </cell>
          <cell r="C370" t="str">
            <v>Z2 - Change cancelled</v>
          </cell>
          <cell r="D370">
            <v>43172</v>
          </cell>
          <cell r="E370" t="str">
            <v>CO-RCVD - 30/10/2017
Moved from CO-RCVD to 2.1 Start Up Approach in Progress 08/11/2017
97. Xoserve require ChMC sponsorship
2.1 Star-up Approach
4. EQR In-Progress
7. BER/Business Case In Progress 07/02/18
2.1. Start-Up Approach In Progress
99. Change C</v>
          </cell>
          <cell r="F370" t="str">
            <v/>
          </cell>
          <cell r="G370" t="b">
            <v>0</v>
          </cell>
          <cell r="H370" t="str">
            <v/>
          </cell>
          <cell r="I370">
            <v>42494</v>
          </cell>
          <cell r="K370">
            <v>43252</v>
          </cell>
          <cell r="L370" t="b">
            <v>0</v>
          </cell>
          <cell r="M370" t="str">
            <v/>
          </cell>
          <cell r="N370" t="str">
            <v/>
          </cell>
          <cell r="O370" t="str">
            <v/>
          </cell>
          <cell r="P370" t="str">
            <v>Emma Smith</v>
          </cell>
          <cell r="Q370" t="str">
            <v/>
          </cell>
          <cell r="R370" t="str">
            <v/>
          </cell>
          <cell r="S370" t="str">
            <v/>
          </cell>
          <cell r="T370" t="str">
            <v>CR (Internal)</v>
          </cell>
          <cell r="U370" t="str">
            <v>CLOSED</v>
          </cell>
          <cell r="V370" t="b">
            <v>0</v>
          </cell>
          <cell r="W370">
            <v>43172</v>
          </cell>
          <cell r="X370" t="str">
            <v/>
          </cell>
          <cell r="AD370" t="str">
            <v/>
          </cell>
          <cell r="AF370" t="str">
            <v/>
          </cell>
          <cell r="AN370" t="str">
            <v/>
          </cell>
          <cell r="AR370" t="str">
            <v/>
          </cell>
          <cell r="AS370" t="str">
            <v/>
          </cell>
          <cell r="AZ370" t="str">
            <v/>
          </cell>
          <cell r="BB370" t="str">
            <v/>
          </cell>
          <cell r="BC370" t="str">
            <v/>
          </cell>
          <cell r="BE370" t="b">
            <v>0</v>
          </cell>
          <cell r="BM370" t="str">
            <v/>
          </cell>
          <cell r="BO370" t="str">
            <v xml:space="preserve">13/03/2018 DC Emma Smith confirmed this change can be closed as decided at March  ChMC meeting 
07/03/2018 DC This change was discussed at ChMC today, it had previous been to DSG and it was decided that it should be de-scoped from R3, CHMC confirmed this </v>
          </cell>
          <cell r="BQ370" t="str">
            <v/>
          </cell>
          <cell r="BS370" t="str">
            <v/>
          </cell>
          <cell r="BU370" t="str">
            <v/>
          </cell>
          <cell r="BW370" t="str">
            <v/>
          </cell>
          <cell r="BX370" t="str">
            <v/>
          </cell>
          <cell r="BY370" t="str">
            <v/>
          </cell>
          <cell r="BZ370" t="str">
            <v>UKLP IADBI203</v>
          </cell>
          <cell r="CA370" t="str">
            <v>R &amp; N</v>
          </cell>
          <cell r="CB370" t="str">
            <v/>
          </cell>
          <cell r="CC370" t="str">
            <v>Project Delivery</v>
          </cell>
          <cell r="CD370" t="str">
            <v>ISU</v>
          </cell>
          <cell r="CE370" t="str">
            <v>SPA</v>
          </cell>
          <cell r="CF370" t="str">
            <v>31-100days</v>
          </cell>
          <cell r="CG370" t="b">
            <v>1</v>
          </cell>
          <cell r="CH370" t="str">
            <v>Both Xoserve and Customer</v>
          </cell>
          <cell r="CI370">
            <v>43465</v>
          </cell>
          <cell r="CJ370" t="b">
            <v>0</v>
          </cell>
          <cell r="CK370" t="b">
            <v>0</v>
          </cell>
          <cell r="CL370" t="b">
            <v>0</v>
          </cell>
          <cell r="CM370" t="str">
            <v/>
          </cell>
          <cell r="CO370" t="str">
            <v/>
          </cell>
          <cell r="CP370" t="str">
            <v>Low</v>
          </cell>
          <cell r="CQ370" t="b">
            <v>0</v>
          </cell>
          <cell r="CR370" t="b">
            <v>0</v>
          </cell>
          <cell r="CS370" t="str">
            <v>Customer</v>
          </cell>
          <cell r="CT370" t="str">
            <v/>
          </cell>
          <cell r="CU370" t="str">
            <v/>
          </cell>
          <cell r="CV370" t="str">
            <v>ChMC endorsed Change Proposal</v>
          </cell>
          <cell r="CW370" t="str">
            <v>Multiple Market Participants</v>
          </cell>
          <cell r="CX370" t="b">
            <v>1</v>
          </cell>
          <cell r="CY370" t="b">
            <v>0</v>
          </cell>
          <cell r="CZ370" t="b">
            <v>0</v>
          </cell>
          <cell r="DA370" t="b">
            <v>0</v>
          </cell>
          <cell r="DB370" t="str">
            <v>Service Area 1: Manage Supply Point Registration</v>
          </cell>
          <cell r="DC370" t="str">
            <v>One</v>
          </cell>
          <cell r="DD370" t="str">
            <v>Low</v>
          </cell>
          <cell r="DE370" t="b">
            <v>0</v>
          </cell>
          <cell r="DF370" t="b">
            <v>0</v>
          </cell>
          <cell r="DH370">
            <v>43138</v>
          </cell>
        </row>
        <row r="371">
          <cell r="A371" t="str">
            <v>4433</v>
          </cell>
          <cell r="B371" t="str">
            <v>Exception report to identify LDZ Input meter amendments outside D+5 closeout (Gemini System)</v>
          </cell>
          <cell r="C371" t="str">
            <v>Z1 - Change completed</v>
          </cell>
          <cell r="D371">
            <v>43038</v>
          </cell>
          <cell r="E371" t="str">
            <v>CO-RCVD 30/10/2017
PD-CLSD 01/11/17</v>
          </cell>
          <cell r="F371" t="str">
            <v/>
          </cell>
          <cell r="G371" t="b">
            <v>0</v>
          </cell>
          <cell r="H371" t="str">
            <v/>
          </cell>
          <cell r="I371">
            <v>42496</v>
          </cell>
          <cell r="K371">
            <v>43101</v>
          </cell>
          <cell r="L371" t="b">
            <v>0</v>
          </cell>
          <cell r="M371" t="str">
            <v/>
          </cell>
          <cell r="N371" t="str">
            <v/>
          </cell>
          <cell r="O371" t="str">
            <v/>
          </cell>
          <cell r="P371" t="str">
            <v>Jo Tedd</v>
          </cell>
          <cell r="Q371" t="str">
            <v/>
          </cell>
          <cell r="R371" t="str">
            <v/>
          </cell>
          <cell r="S371" t="str">
            <v>Dene Williams</v>
          </cell>
          <cell r="T371" t="str">
            <v>CR (Internal)</v>
          </cell>
          <cell r="U371" t="str">
            <v>COMPLETE</v>
          </cell>
          <cell r="V371" t="b">
            <v>0</v>
          </cell>
          <cell r="X371" t="str">
            <v/>
          </cell>
          <cell r="AD371" t="str">
            <v/>
          </cell>
          <cell r="AF371" t="str">
            <v/>
          </cell>
          <cell r="AN371" t="str">
            <v/>
          </cell>
          <cell r="AR371" t="str">
            <v/>
          </cell>
          <cell r="AS371" t="str">
            <v/>
          </cell>
          <cell r="AZ371" t="str">
            <v/>
          </cell>
          <cell r="BB371" t="str">
            <v/>
          </cell>
          <cell r="BC371" t="str">
            <v/>
          </cell>
          <cell r="BE371" t="b">
            <v>0</v>
          </cell>
          <cell r="BM371" t="str">
            <v/>
          </cell>
          <cell r="BO371" t="str">
            <v>01/11/17 - JB - WIPRO CONFIRMED DELIVERY OF CR206v2</v>
          </cell>
          <cell r="BQ371" t="str">
            <v/>
          </cell>
          <cell r="BS371" t="str">
            <v/>
          </cell>
          <cell r="BU371" t="str">
            <v/>
          </cell>
          <cell r="BW371" t="str">
            <v/>
          </cell>
          <cell r="BX371" t="str">
            <v/>
          </cell>
          <cell r="BY371" t="str">
            <v>0</v>
          </cell>
          <cell r="BZ371" t="str">
            <v>UKLP IADBI206v2</v>
          </cell>
          <cell r="CA371" t="str">
            <v>R &amp; N</v>
          </cell>
          <cell r="CB371" t="str">
            <v/>
          </cell>
          <cell r="CC371" t="str">
            <v>Project Delivery</v>
          </cell>
          <cell r="CD371" t="str">
            <v>Isu</v>
          </cell>
          <cell r="CE371" t="str">
            <v>SPA</v>
          </cell>
          <cell r="CF371" t="str">
            <v>31-100days</v>
          </cell>
          <cell r="CG371" t="b">
            <v>1</v>
          </cell>
          <cell r="CH371" t="str">
            <v>XOSERVE</v>
          </cell>
          <cell r="CI371">
            <v>43465</v>
          </cell>
          <cell r="CJ371" t="b">
            <v>1</v>
          </cell>
          <cell r="CK371" t="b">
            <v>1</v>
          </cell>
          <cell r="CL371" t="b">
            <v>1</v>
          </cell>
          <cell r="CM371" t="str">
            <v/>
          </cell>
          <cell r="CO371" t="str">
            <v/>
          </cell>
          <cell r="CP371" t="str">
            <v/>
          </cell>
          <cell r="CQ371" t="b">
            <v>0</v>
          </cell>
          <cell r="CR371" t="b">
            <v>0</v>
          </cell>
          <cell r="CS371" t="str">
            <v/>
          </cell>
          <cell r="CT371" t="str">
            <v/>
          </cell>
          <cell r="CU371" t="str">
            <v/>
          </cell>
          <cell r="CV371" t="str">
            <v/>
          </cell>
          <cell r="CW371" t="str">
            <v/>
          </cell>
          <cell r="CX371" t="b">
            <v>0</v>
          </cell>
          <cell r="CY371" t="b">
            <v>0</v>
          </cell>
          <cell r="CZ371" t="b">
            <v>0</v>
          </cell>
          <cell r="DA371" t="b">
            <v>0</v>
          </cell>
          <cell r="DB371" t="str">
            <v/>
          </cell>
          <cell r="DC371" t="str">
            <v/>
          </cell>
          <cell r="DD371" t="str">
            <v/>
          </cell>
          <cell r="DE371" t="b">
            <v>0</v>
          </cell>
          <cell r="DF371" t="b">
            <v>0</v>
          </cell>
        </row>
        <row r="372">
          <cell r="A372" t="str">
            <v>4295</v>
          </cell>
          <cell r="B372" t="str">
            <v>Allow for a capacity revision on a Seasonally Large Supply Point</v>
          </cell>
          <cell r="C372" t="str">
            <v>Z2 - Change cancelled</v>
          </cell>
          <cell r="D372">
            <v>43035</v>
          </cell>
          <cell r="E372" t="str">
            <v>CO-RCVD 27/10/17
Moved from CO-RCVD to 11. Change in Delivery 08/11/2017
99. Change Cancelled</v>
          </cell>
          <cell r="F372" t="str">
            <v/>
          </cell>
          <cell r="G372" t="b">
            <v>0</v>
          </cell>
          <cell r="H372" t="str">
            <v/>
          </cell>
          <cell r="I372">
            <v>42537</v>
          </cell>
          <cell r="K372">
            <v>43221</v>
          </cell>
          <cell r="L372" t="b">
            <v>0</v>
          </cell>
          <cell r="M372" t="str">
            <v/>
          </cell>
          <cell r="N372" t="str">
            <v/>
          </cell>
          <cell r="O372" t="str">
            <v/>
          </cell>
          <cell r="P372" t="str">
            <v>Emma Smith</v>
          </cell>
          <cell r="Q372" t="str">
            <v/>
          </cell>
          <cell r="R372" t="str">
            <v/>
          </cell>
          <cell r="S372" t="str">
            <v>Christina Francis</v>
          </cell>
          <cell r="T372" t="str">
            <v>CR (Internal)</v>
          </cell>
          <cell r="U372" t="str">
            <v>CLOSED</v>
          </cell>
          <cell r="V372" t="b">
            <v>0</v>
          </cell>
          <cell r="W372">
            <v>43066</v>
          </cell>
          <cell r="X372" t="str">
            <v/>
          </cell>
          <cell r="AD372" t="str">
            <v/>
          </cell>
          <cell r="AF372" t="str">
            <v/>
          </cell>
          <cell r="AN372" t="str">
            <v/>
          </cell>
          <cell r="AR372" t="str">
            <v/>
          </cell>
          <cell r="AS372" t="str">
            <v/>
          </cell>
          <cell r="AZ372" t="str">
            <v/>
          </cell>
          <cell r="BB372" t="str">
            <v/>
          </cell>
          <cell r="BC372" t="str">
            <v/>
          </cell>
          <cell r="BE372" t="b">
            <v>0</v>
          </cell>
          <cell r="BH372">
            <v>43280</v>
          </cell>
          <cell r="BM372" t="str">
            <v/>
          </cell>
          <cell r="BO372" t="str">
            <v>27/11/2017 DC Update from Emma Smith:
The CR’s were also approved to be de-scoped and therefore can be closed: UKLP223 Allow for a capacity revision on a Seasonally Large Supply Point.
99. Change Cancelled</v>
          </cell>
          <cell r="BQ372" t="str">
            <v/>
          </cell>
          <cell r="BS372" t="str">
            <v/>
          </cell>
          <cell r="BU372" t="str">
            <v/>
          </cell>
          <cell r="BW372" t="str">
            <v/>
          </cell>
          <cell r="BX372" t="str">
            <v/>
          </cell>
          <cell r="BY372" t="str">
            <v>2</v>
          </cell>
          <cell r="BZ372" t="str">
            <v xml:space="preserve"> UKLP223</v>
          </cell>
          <cell r="CA372" t="str">
            <v>R &amp; N</v>
          </cell>
          <cell r="CB372" t="str">
            <v/>
          </cell>
          <cell r="CC372" t="str">
            <v>Project Delivery</v>
          </cell>
          <cell r="CD372" t="str">
            <v>ISU</v>
          </cell>
          <cell r="CE372" t="str">
            <v>SPA</v>
          </cell>
          <cell r="CF372" t="str">
            <v>31-100days</v>
          </cell>
          <cell r="CG372" t="b">
            <v>0</v>
          </cell>
          <cell r="CH372" t="str">
            <v/>
          </cell>
          <cell r="CJ372" t="b">
            <v>0</v>
          </cell>
          <cell r="CK372" t="b">
            <v>0</v>
          </cell>
          <cell r="CL372" t="b">
            <v>0</v>
          </cell>
          <cell r="CM372" t="str">
            <v/>
          </cell>
          <cell r="CO372" t="str">
            <v/>
          </cell>
          <cell r="CP372" t="str">
            <v/>
          </cell>
          <cell r="CQ372" t="b">
            <v>0</v>
          </cell>
          <cell r="CR372" t="b">
            <v>0</v>
          </cell>
          <cell r="CS372" t="str">
            <v>Customer</v>
          </cell>
          <cell r="CT372" t="str">
            <v/>
          </cell>
          <cell r="CU372" t="str">
            <v/>
          </cell>
          <cell r="CV372" t="str">
            <v/>
          </cell>
          <cell r="CW372" t="str">
            <v/>
          </cell>
          <cell r="CX372" t="b">
            <v>0</v>
          </cell>
          <cell r="CY372" t="b">
            <v>0</v>
          </cell>
          <cell r="CZ372" t="b">
            <v>0</v>
          </cell>
          <cell r="DA372" t="b">
            <v>0</v>
          </cell>
          <cell r="DB372" t="str">
            <v/>
          </cell>
          <cell r="DC372" t="str">
            <v/>
          </cell>
          <cell r="DD372" t="str">
            <v/>
          </cell>
          <cell r="DE372" t="b">
            <v>0</v>
          </cell>
          <cell r="DF372" t="b">
            <v>0</v>
          </cell>
        </row>
        <row r="373">
          <cell r="A373" t="str">
            <v>4436</v>
          </cell>
          <cell r="B373" t="str">
            <v>Change number of occurances for K13 record for SSMP’s</v>
          </cell>
          <cell r="C373" t="str">
            <v>Z2 - Change cancelled</v>
          </cell>
          <cell r="D373">
            <v>43172</v>
          </cell>
          <cell r="E373" t="str">
            <v xml:space="preserve">CO-RCVD - 30/10/2017
Moved from CO-RCVD to 2.1 Start Up Approach in progress 08/11/2017
97. Xoserve require ChMC sponsorship
2.1 Start up Approach
4. EQR In-Progress
7. BER/Business Case In Progress 07/02/18
2.1. Start-Up Approach In Progress
99. Change </v>
          </cell>
          <cell r="F373" t="str">
            <v/>
          </cell>
          <cell r="G373" t="b">
            <v>0</v>
          </cell>
          <cell r="H373" t="str">
            <v/>
          </cell>
          <cell r="I373">
            <v>42542</v>
          </cell>
          <cell r="K373">
            <v>43252</v>
          </cell>
          <cell r="L373" t="b">
            <v>0</v>
          </cell>
          <cell r="M373" t="str">
            <v/>
          </cell>
          <cell r="N373" t="str">
            <v/>
          </cell>
          <cell r="O373" t="str">
            <v/>
          </cell>
          <cell r="P373" t="str">
            <v>Dean Johnson</v>
          </cell>
          <cell r="Q373" t="str">
            <v/>
          </cell>
          <cell r="R373" t="str">
            <v/>
          </cell>
          <cell r="S373" t="str">
            <v/>
          </cell>
          <cell r="T373" t="str">
            <v>CR (Internal)</v>
          </cell>
          <cell r="U373" t="str">
            <v>CLOSED</v>
          </cell>
          <cell r="V373" t="b">
            <v>0</v>
          </cell>
          <cell r="W373">
            <v>43172</v>
          </cell>
          <cell r="X373" t="str">
            <v/>
          </cell>
          <cell r="AD373" t="str">
            <v/>
          </cell>
          <cell r="AF373" t="str">
            <v/>
          </cell>
          <cell r="AN373" t="str">
            <v/>
          </cell>
          <cell r="AR373" t="str">
            <v/>
          </cell>
          <cell r="AS373" t="str">
            <v/>
          </cell>
          <cell r="AZ373" t="str">
            <v/>
          </cell>
          <cell r="BB373" t="str">
            <v/>
          </cell>
          <cell r="BC373" t="str">
            <v/>
          </cell>
          <cell r="BE373" t="b">
            <v>0</v>
          </cell>
          <cell r="BM373" t="str">
            <v/>
          </cell>
          <cell r="BO373" t="str">
            <v xml:space="preserve">13/03/2018 DC Emma Smith confirmed this change can be closed as decided at March  ChMC meeting 
07/03/2018 DC This change was discussed at ChMC today, it had previous been to DSG and it was decided that it should be de-scoped from R3, CHMC confirmed this </v>
          </cell>
          <cell r="BQ373" t="str">
            <v/>
          </cell>
          <cell r="BS373" t="str">
            <v/>
          </cell>
          <cell r="BU373" t="str">
            <v/>
          </cell>
          <cell r="BW373" t="str">
            <v/>
          </cell>
          <cell r="BX373" t="str">
            <v/>
          </cell>
          <cell r="BY373" t="str">
            <v/>
          </cell>
          <cell r="BZ373" t="str">
            <v>UKLP IADBI225</v>
          </cell>
          <cell r="CA373" t="str">
            <v>R &amp; N</v>
          </cell>
          <cell r="CB373" t="str">
            <v/>
          </cell>
          <cell r="CC373" t="str">
            <v>Project Delivery</v>
          </cell>
          <cell r="CD373" t="str">
            <v>ISU</v>
          </cell>
          <cell r="CE373" t="str">
            <v>SPA</v>
          </cell>
          <cell r="CF373" t="str">
            <v>31-100days</v>
          </cell>
          <cell r="CG373" t="b">
            <v>1</v>
          </cell>
          <cell r="CH373" t="str">
            <v>Xoserve</v>
          </cell>
          <cell r="CI373">
            <v>43465</v>
          </cell>
          <cell r="CJ373" t="b">
            <v>0</v>
          </cell>
          <cell r="CK373" t="b">
            <v>0</v>
          </cell>
          <cell r="CL373" t="b">
            <v>0</v>
          </cell>
          <cell r="CM373" t="str">
            <v/>
          </cell>
          <cell r="CO373" t="str">
            <v/>
          </cell>
          <cell r="CP373" t="str">
            <v>Low</v>
          </cell>
          <cell r="CQ373" t="b">
            <v>0</v>
          </cell>
          <cell r="CR373" t="b">
            <v>0</v>
          </cell>
          <cell r="CS373" t="str">
            <v/>
          </cell>
          <cell r="CT373" t="str">
            <v/>
          </cell>
          <cell r="CU373" t="str">
            <v/>
          </cell>
          <cell r="CV373" t="str">
            <v>ChMC endorsed Change Proposal</v>
          </cell>
          <cell r="CW373" t="str">
            <v>Multiple Market Participants</v>
          </cell>
          <cell r="CX373" t="b">
            <v>1</v>
          </cell>
          <cell r="CY373" t="b">
            <v>0</v>
          </cell>
          <cell r="CZ373" t="b">
            <v>0</v>
          </cell>
          <cell r="DA373" t="b">
            <v>0</v>
          </cell>
          <cell r="DB373" t="str">
            <v>Service Area 1: Manage Supply Point Registration</v>
          </cell>
          <cell r="DC373" t="str">
            <v>One</v>
          </cell>
          <cell r="DD373" t="str">
            <v>Low</v>
          </cell>
          <cell r="DE373" t="b">
            <v>0</v>
          </cell>
          <cell r="DF373" t="b">
            <v>0</v>
          </cell>
          <cell r="DH373">
            <v>43138</v>
          </cell>
        </row>
        <row r="374">
          <cell r="A374" t="str">
            <v>4297</v>
          </cell>
          <cell r="B374" t="str">
            <v>Provide the DMSP with the AQ in the O13 record on the GCC file</v>
          </cell>
          <cell r="C374" t="str">
            <v>Z2 - Change cancelled</v>
          </cell>
          <cell r="D374">
            <v>43035</v>
          </cell>
          <cell r="E374" t="str">
            <v>CO-RCVD - 27/10/17
Moved from CO-RCVD to 11. Change in Delivery 08/11/2017
99. Change Cancelled</v>
          </cell>
          <cell r="F374" t="str">
            <v/>
          </cell>
          <cell r="G374" t="b">
            <v>0</v>
          </cell>
          <cell r="H374" t="str">
            <v/>
          </cell>
          <cell r="I374">
            <v>42545</v>
          </cell>
          <cell r="K374">
            <v>43221</v>
          </cell>
          <cell r="L374" t="b">
            <v>0</v>
          </cell>
          <cell r="M374" t="str">
            <v/>
          </cell>
          <cell r="N374" t="str">
            <v/>
          </cell>
          <cell r="O374" t="str">
            <v/>
          </cell>
          <cell r="P374" t="str">
            <v>Dean Johnson</v>
          </cell>
          <cell r="Q374" t="str">
            <v/>
          </cell>
          <cell r="R374" t="str">
            <v/>
          </cell>
          <cell r="S374" t="str">
            <v>Christina Francis</v>
          </cell>
          <cell r="T374" t="str">
            <v>CR (Internal)</v>
          </cell>
          <cell r="U374" t="str">
            <v>CLOSED</v>
          </cell>
          <cell r="V374" t="b">
            <v>0</v>
          </cell>
          <cell r="W374">
            <v>43066</v>
          </cell>
          <cell r="X374" t="str">
            <v/>
          </cell>
          <cell r="AD374" t="str">
            <v/>
          </cell>
          <cell r="AF374" t="str">
            <v/>
          </cell>
          <cell r="AN374" t="str">
            <v/>
          </cell>
          <cell r="AR374" t="str">
            <v/>
          </cell>
          <cell r="AS374" t="str">
            <v/>
          </cell>
          <cell r="AZ374" t="str">
            <v/>
          </cell>
          <cell r="BB374" t="str">
            <v/>
          </cell>
          <cell r="BC374" t="str">
            <v/>
          </cell>
          <cell r="BE374" t="b">
            <v>0</v>
          </cell>
          <cell r="BH374">
            <v>43280</v>
          </cell>
          <cell r="BM374" t="str">
            <v/>
          </cell>
          <cell r="BO374" t="str">
            <v>27/11/2017 DC Update from Emma Smith - 
The CR’s were also approved to be de-scoped and therefore can be closed: UKLP226 Provide the DMSP with the AQ in the O13 record on the GCC file.
99. Change Cancelled.</v>
          </cell>
          <cell r="BQ374" t="str">
            <v/>
          </cell>
          <cell r="BS374" t="str">
            <v/>
          </cell>
          <cell r="BU374" t="str">
            <v/>
          </cell>
          <cell r="BW374" t="str">
            <v/>
          </cell>
          <cell r="BX374" t="str">
            <v/>
          </cell>
          <cell r="BY374" t="str">
            <v>2</v>
          </cell>
          <cell r="BZ374" t="str">
            <v>UKLP226</v>
          </cell>
          <cell r="CA374" t="str">
            <v>R &amp; N</v>
          </cell>
          <cell r="CB374" t="str">
            <v/>
          </cell>
          <cell r="CC374" t="str">
            <v>Project Delivery</v>
          </cell>
          <cell r="CD374" t="str">
            <v>ISU</v>
          </cell>
          <cell r="CE374" t="str">
            <v>SPA</v>
          </cell>
          <cell r="CF374" t="str">
            <v>31-100days</v>
          </cell>
          <cell r="CG374" t="b">
            <v>0</v>
          </cell>
          <cell r="CH374" t="str">
            <v/>
          </cell>
          <cell r="CJ374" t="b">
            <v>0</v>
          </cell>
          <cell r="CK374" t="b">
            <v>0</v>
          </cell>
          <cell r="CL374" t="b">
            <v>0</v>
          </cell>
          <cell r="CM374" t="str">
            <v/>
          </cell>
          <cell r="CO374" t="str">
            <v/>
          </cell>
          <cell r="CP374" t="str">
            <v/>
          </cell>
          <cell r="CQ374" t="b">
            <v>0</v>
          </cell>
          <cell r="CR374" t="b">
            <v>0</v>
          </cell>
          <cell r="CS374" t="str">
            <v/>
          </cell>
          <cell r="CT374" t="str">
            <v/>
          </cell>
          <cell r="CU374" t="str">
            <v/>
          </cell>
          <cell r="CV374" t="str">
            <v/>
          </cell>
          <cell r="CW374" t="str">
            <v/>
          </cell>
          <cell r="CX374" t="b">
            <v>0</v>
          </cell>
          <cell r="CY374" t="b">
            <v>0</v>
          </cell>
          <cell r="CZ374" t="b">
            <v>0</v>
          </cell>
          <cell r="DA374" t="b">
            <v>0</v>
          </cell>
          <cell r="DB374" t="str">
            <v/>
          </cell>
          <cell r="DC374" t="str">
            <v/>
          </cell>
          <cell r="DD374" t="str">
            <v/>
          </cell>
          <cell r="DE374" t="b">
            <v>0</v>
          </cell>
          <cell r="DF374" t="b">
            <v>0</v>
          </cell>
        </row>
        <row r="375">
          <cell r="A375" t="str">
            <v>4337</v>
          </cell>
          <cell r="B375" t="str">
            <v>To change the optionality of the Supply Point confirmation reference for the T51 file</v>
          </cell>
          <cell r="C375" t="str">
            <v>D1 - Change in delivery</v>
          </cell>
          <cell r="D375">
            <v>43208</v>
          </cell>
          <cell r="E375" t="str">
            <v>CO-RCVD 30/10/2017
Moved from CO-RCVD to 2.2 Awaiting HLE
2.1 Start Up Approach in Progress 24/11/2017
4. EQR In-Progress
7. BER/Business Case In Progress 07/02/18
11. Change in delivery</v>
          </cell>
          <cell r="F375" t="str">
            <v>Whilst investigating the failure to calculate a winter consumption notification (T51) that failed to be issued to shippers with a confirmation status of CO. The files failed to generate because of a file format design, the confirmation effective date is m</v>
          </cell>
          <cell r="G375" t="b">
            <v>0</v>
          </cell>
          <cell r="H375" t="str">
            <v/>
          </cell>
          <cell r="I375">
            <v>42940</v>
          </cell>
          <cell r="K375">
            <v>43191</v>
          </cell>
          <cell r="L375" t="b">
            <v>0</v>
          </cell>
          <cell r="M375" t="str">
            <v/>
          </cell>
          <cell r="N375" t="str">
            <v/>
          </cell>
          <cell r="O375" t="str">
            <v/>
          </cell>
          <cell r="P375" t="str">
            <v>Sue prosse/Emma Lyndon</v>
          </cell>
          <cell r="Q375" t="str">
            <v/>
          </cell>
          <cell r="R375" t="str">
            <v>Lee Foster</v>
          </cell>
          <cell r="S375" t="str">
            <v>Padmini Duvvuri</v>
          </cell>
          <cell r="T375" t="str">
            <v>CR (Internal)</v>
          </cell>
          <cell r="U375" t="str">
            <v>LIVE</v>
          </cell>
          <cell r="V375" t="b">
            <v>0</v>
          </cell>
          <cell r="X375" t="str">
            <v/>
          </cell>
          <cell r="AD375" t="str">
            <v/>
          </cell>
          <cell r="AF375" t="str">
            <v/>
          </cell>
          <cell r="AN375" t="str">
            <v/>
          </cell>
          <cell r="AR375" t="str">
            <v/>
          </cell>
          <cell r="AS375" t="str">
            <v/>
          </cell>
          <cell r="AZ375" t="str">
            <v/>
          </cell>
          <cell r="BB375" t="str">
            <v/>
          </cell>
          <cell r="BC375" t="str">
            <v/>
          </cell>
          <cell r="BE375" t="b">
            <v>0</v>
          </cell>
          <cell r="BH375">
            <v>43413</v>
          </cell>
          <cell r="BM375" t="str">
            <v/>
          </cell>
          <cell r="BO375" t="str">
            <v>18/04/18 - AC- BER was approved at the April ChMC meeting. 
07/02/18 - ChMC outcome - R3 Initial Scope approved / EQR Approved / Proposed BER to be submitted for ChmC April
23/01/2018 DC DSC DSG approved this change to remain within R3.0 Scope.
19/12/20</v>
          </cell>
          <cell r="BQ375" t="str">
            <v/>
          </cell>
          <cell r="BS375" t="str">
            <v/>
          </cell>
          <cell r="BU375" t="str">
            <v/>
          </cell>
          <cell r="BW375" t="str">
            <v/>
          </cell>
          <cell r="BX375" t="str">
            <v/>
          </cell>
          <cell r="BY375" t="str">
            <v>3</v>
          </cell>
          <cell r="BZ375" t="str">
            <v/>
          </cell>
          <cell r="CA375" t="str">
            <v>R &amp; N</v>
          </cell>
          <cell r="CB375" t="str">
            <v/>
          </cell>
          <cell r="CC375" t="str">
            <v>Third Party SI / Service Provider</v>
          </cell>
          <cell r="CD375" t="str">
            <v>ISU</v>
          </cell>
          <cell r="CE375" t="str">
            <v>SPA</v>
          </cell>
          <cell r="CF375" t="str">
            <v>31-100days</v>
          </cell>
          <cell r="CG375" t="b">
            <v>0</v>
          </cell>
          <cell r="CH375" t="str">
            <v/>
          </cell>
          <cell r="CJ375" t="b">
            <v>0</v>
          </cell>
          <cell r="CK375" t="b">
            <v>0</v>
          </cell>
          <cell r="CL375" t="b">
            <v>0</v>
          </cell>
          <cell r="CM375" t="str">
            <v/>
          </cell>
          <cell r="CN375">
            <v>0</v>
          </cell>
          <cell r="CO375" t="str">
            <v/>
          </cell>
          <cell r="CP375" t="str">
            <v/>
          </cell>
          <cell r="CQ375" t="b">
            <v>0</v>
          </cell>
          <cell r="CR375" t="b">
            <v>0</v>
          </cell>
          <cell r="CS375" t="str">
            <v/>
          </cell>
          <cell r="CT375" t="str">
            <v/>
          </cell>
          <cell r="CU375" t="str">
            <v/>
          </cell>
          <cell r="CV375" t="str">
            <v>ChMC endorsed Change Proposal</v>
          </cell>
          <cell r="CW375" t="str">
            <v>One Market Group</v>
          </cell>
          <cell r="CX375" t="b">
            <v>1</v>
          </cell>
          <cell r="CY375" t="b">
            <v>0</v>
          </cell>
          <cell r="CZ375" t="b">
            <v>0</v>
          </cell>
          <cell r="DA375" t="b">
            <v>0</v>
          </cell>
          <cell r="DB375" t="str">
            <v>Service Area 6: Annual Quantity / DM Supply Point and Offtake Rate Reviews</v>
          </cell>
          <cell r="DC375" t="str">
            <v>One</v>
          </cell>
          <cell r="DD375" t="str">
            <v>Medium</v>
          </cell>
          <cell r="DE375" t="b">
            <v>0</v>
          </cell>
          <cell r="DF375" t="b">
            <v>0</v>
          </cell>
          <cell r="DH375">
            <v>43138</v>
          </cell>
          <cell r="DJ375">
            <v>43201</v>
          </cell>
        </row>
        <row r="376">
          <cell r="A376" t="str">
            <v>3668</v>
          </cell>
          <cell r="B376" t="str">
            <v>Design Gaps - Ability To Provide Missing Class 3 Reads</v>
          </cell>
          <cell r="C376" t="str">
            <v>Z2 - Change cancelled</v>
          </cell>
          <cell r="D376">
            <v>43038</v>
          </cell>
          <cell r="E376" t="str">
            <v>CO-RCVD 30/10/2017
Moved from CO-RCVD to 98. Xoserve propose change not required 13/11/2017
99. Change Cancelled</v>
          </cell>
          <cell r="F376" t="str">
            <v/>
          </cell>
          <cell r="G376" t="b">
            <v>0</v>
          </cell>
          <cell r="H376" t="str">
            <v/>
          </cell>
          <cell r="I376">
            <v>42045</v>
          </cell>
          <cell r="K376">
            <v>36558</v>
          </cell>
          <cell r="L376" t="b">
            <v>0</v>
          </cell>
          <cell r="M376" t="str">
            <v/>
          </cell>
          <cell r="N376" t="str">
            <v/>
          </cell>
          <cell r="O376" t="str">
            <v/>
          </cell>
          <cell r="P376" t="str">
            <v>Emma Smith</v>
          </cell>
          <cell r="Q376" t="str">
            <v/>
          </cell>
          <cell r="R376" t="str">
            <v/>
          </cell>
          <cell r="S376" t="str">
            <v>Padmini Duvvuri</v>
          </cell>
          <cell r="T376" t="str">
            <v>CR (Internal)</v>
          </cell>
          <cell r="U376" t="str">
            <v>CLOSED</v>
          </cell>
          <cell r="V376" t="b">
            <v>0</v>
          </cell>
          <cell r="X376" t="str">
            <v/>
          </cell>
          <cell r="AD376" t="str">
            <v/>
          </cell>
          <cell r="AF376" t="str">
            <v/>
          </cell>
          <cell r="AN376" t="str">
            <v/>
          </cell>
          <cell r="AR376" t="str">
            <v/>
          </cell>
          <cell r="AS376" t="str">
            <v/>
          </cell>
          <cell r="AZ376" t="str">
            <v/>
          </cell>
          <cell r="BB376" t="str">
            <v/>
          </cell>
          <cell r="BC376" t="str">
            <v/>
          </cell>
          <cell r="BE376" t="b">
            <v>0</v>
          </cell>
          <cell r="BM376" t="str">
            <v/>
          </cell>
          <cell r="BO376" t="str">
            <v>22/01/18 - Julie B - DSG confirmed change can be cancelled 22/01/18
19/12/2017 AC- Padmini Duvvuri is the senior project manager and Tom Lineham is the Project Manager 
13/11/2017 DC JB updated - Agreed to send to ChMC for closure eith the following bus</v>
          </cell>
          <cell r="BQ376" t="str">
            <v/>
          </cell>
          <cell r="BS376" t="str">
            <v/>
          </cell>
          <cell r="BU376" t="str">
            <v/>
          </cell>
          <cell r="BW376" t="str">
            <v/>
          </cell>
          <cell r="BX376" t="str">
            <v/>
          </cell>
          <cell r="BY376" t="str">
            <v>99</v>
          </cell>
          <cell r="BZ376" t="str">
            <v>UKLP IADBI072</v>
          </cell>
          <cell r="CA376" t="str">
            <v>R &amp; N</v>
          </cell>
          <cell r="CB376" t="str">
            <v/>
          </cell>
          <cell r="CC376" t="str">
            <v>Project Delivery</v>
          </cell>
          <cell r="CD376" t="str">
            <v>ISU</v>
          </cell>
          <cell r="CE376" t="str">
            <v>RGMA</v>
          </cell>
          <cell r="CF376" t="str">
            <v>31-100days</v>
          </cell>
          <cell r="CG376" t="b">
            <v>0</v>
          </cell>
          <cell r="CH376" t="str">
            <v/>
          </cell>
          <cell r="CJ376" t="b">
            <v>0</v>
          </cell>
          <cell r="CK376" t="b">
            <v>0</v>
          </cell>
          <cell r="CL376" t="b">
            <v>0</v>
          </cell>
          <cell r="CM376" t="str">
            <v/>
          </cell>
          <cell r="CN376">
            <v>0</v>
          </cell>
          <cell r="CO376" t="str">
            <v/>
          </cell>
          <cell r="CP376" t="str">
            <v/>
          </cell>
          <cell r="CQ376" t="b">
            <v>0</v>
          </cell>
          <cell r="CR376" t="b">
            <v>0</v>
          </cell>
          <cell r="CS376" t="str">
            <v>customer</v>
          </cell>
          <cell r="CT376" t="str">
            <v/>
          </cell>
          <cell r="CU376" t="str">
            <v/>
          </cell>
          <cell r="CV376" t="str">
            <v/>
          </cell>
          <cell r="CW376" t="str">
            <v/>
          </cell>
          <cell r="CX376" t="b">
            <v>0</v>
          </cell>
          <cell r="CY376" t="b">
            <v>0</v>
          </cell>
          <cell r="CZ376" t="b">
            <v>0</v>
          </cell>
          <cell r="DA376" t="b">
            <v>0</v>
          </cell>
          <cell r="DB376" t="str">
            <v/>
          </cell>
          <cell r="DC376" t="str">
            <v/>
          </cell>
          <cell r="DD376" t="str">
            <v/>
          </cell>
          <cell r="DE376" t="b">
            <v>0</v>
          </cell>
          <cell r="DF376" t="b">
            <v>0</v>
          </cell>
        </row>
        <row r="377">
          <cell r="A377" t="str">
            <v>4372</v>
          </cell>
          <cell r="B377" t="str">
            <v>SCP Weekly Portfolio Report</v>
          </cell>
          <cell r="C377" t="str">
            <v>Z2 - Change cancelled</v>
          </cell>
          <cell r="D377">
            <v>43119</v>
          </cell>
          <cell r="E377" t="str">
            <v>CO-RCVD 22/09/2017
Moved from CO-RCVD to 2.2 Awaiting ME/BICC HLE Quote 09/11/2017
3.2. ASR Awaiting Customer Approval
99. Change Cancelled</v>
          </cell>
          <cell r="F377" t="str">
            <v xml:space="preserve"> The customer has requested for the SCP Weekly Portfolio Report to be delivered via an automated system every Sunday. This is currently delivered via SFTP every Monday morning by Neil Cole. We have been advised there are two possible ways we can arrange f</v>
          </cell>
          <cell r="G377" t="b">
            <v>0</v>
          </cell>
          <cell r="H377" t="str">
            <v/>
          </cell>
          <cell r="I377">
            <v>43000</v>
          </cell>
          <cell r="K377">
            <v>43131</v>
          </cell>
          <cell r="L377" t="b">
            <v>0</v>
          </cell>
          <cell r="M377" t="str">
            <v/>
          </cell>
          <cell r="N377" t="str">
            <v/>
          </cell>
          <cell r="O377" t="str">
            <v/>
          </cell>
          <cell r="P377" t="str">
            <v>Greg Causon</v>
          </cell>
          <cell r="Q377" t="str">
            <v>ICAF 11/10/2017</v>
          </cell>
          <cell r="R377" t="str">
            <v/>
          </cell>
          <cell r="S377" t="str">
            <v>Steve Concannon</v>
          </cell>
          <cell r="T377" t="str">
            <v>CR (ASR)</v>
          </cell>
          <cell r="U377" t="str">
            <v>CLOSED</v>
          </cell>
          <cell r="V377" t="b">
            <v>0</v>
          </cell>
          <cell r="X377" t="str">
            <v/>
          </cell>
          <cell r="AD377" t="str">
            <v/>
          </cell>
          <cell r="AF377" t="str">
            <v/>
          </cell>
          <cell r="AN377" t="str">
            <v/>
          </cell>
          <cell r="AR377" t="str">
            <v/>
          </cell>
          <cell r="AS377" t="str">
            <v/>
          </cell>
          <cell r="AZ377" t="str">
            <v/>
          </cell>
          <cell r="BB377" t="str">
            <v/>
          </cell>
          <cell r="BC377" t="str">
            <v/>
          </cell>
          <cell r="BE377" t="b">
            <v>0</v>
          </cell>
          <cell r="BH377">
            <v>43161</v>
          </cell>
          <cell r="BM377" t="str">
            <v/>
          </cell>
          <cell r="BO377" t="str">
            <v>19/01/2018 Dc Email fro Mike Orsler to say we can close this change.  There will be two new changes raised to go to ICAF next week.
19/01/18 - Julie B - Mike Orsler advised that this change needs to be close and re-raised. Mike Orsler will send an email t</v>
          </cell>
          <cell r="BQ377" t="str">
            <v/>
          </cell>
          <cell r="BS377" t="str">
            <v/>
          </cell>
          <cell r="BU377" t="str">
            <v/>
          </cell>
          <cell r="BW377" t="str">
            <v/>
          </cell>
          <cell r="BX377" t="str">
            <v/>
          </cell>
          <cell r="BY377" t="str">
            <v>50</v>
          </cell>
          <cell r="BZ377" t="str">
            <v/>
          </cell>
          <cell r="CA377" t="str">
            <v>Data Office</v>
          </cell>
          <cell r="CB377" t="str">
            <v>3619</v>
          </cell>
          <cell r="CC377" t="str">
            <v>ME</v>
          </cell>
          <cell r="CD377" t="str">
            <v>BW</v>
          </cell>
          <cell r="CE377" t="str">
            <v>Other</v>
          </cell>
          <cell r="CF377" t="str">
            <v>31-100days</v>
          </cell>
          <cell r="CG377" t="b">
            <v>0</v>
          </cell>
          <cell r="CH377" t="str">
            <v/>
          </cell>
          <cell r="CJ377" t="b">
            <v>0</v>
          </cell>
          <cell r="CK377" t="b">
            <v>0</v>
          </cell>
          <cell r="CL377" t="b">
            <v>0</v>
          </cell>
          <cell r="CM377" t="str">
            <v/>
          </cell>
          <cell r="CO377" t="str">
            <v/>
          </cell>
          <cell r="CP377" t="str">
            <v/>
          </cell>
          <cell r="CQ377" t="b">
            <v>0</v>
          </cell>
          <cell r="CR377" t="b">
            <v>0</v>
          </cell>
          <cell r="CS377" t="str">
            <v/>
          </cell>
          <cell r="CT377" t="str">
            <v/>
          </cell>
          <cell r="CU377" t="str">
            <v/>
          </cell>
          <cell r="CV377" t="str">
            <v>Additional or 3rd Party Service Request</v>
          </cell>
          <cell r="CW377" t="str">
            <v>One Market Participant</v>
          </cell>
          <cell r="CX377" t="b">
            <v>0</v>
          </cell>
          <cell r="CY377" t="b">
            <v>0</v>
          </cell>
          <cell r="CZ377" t="b">
            <v>0</v>
          </cell>
          <cell r="DA377" t="b">
            <v>0</v>
          </cell>
          <cell r="DB377" t="str">
            <v>Service Area 18: Provision of User Reports and Information</v>
          </cell>
          <cell r="DC377" t="str">
            <v>One</v>
          </cell>
          <cell r="DD377" t="str">
            <v>Medium</v>
          </cell>
          <cell r="DE377" t="b">
            <v>0</v>
          </cell>
          <cell r="DF377" t="b">
            <v>0</v>
          </cell>
        </row>
        <row r="378">
          <cell r="A378" t="str">
            <v>4373</v>
          </cell>
          <cell r="B378" t="str">
            <v>Invalid Meter Model Report</v>
          </cell>
          <cell r="C378" t="str">
            <v>Z2 - Change cancelled</v>
          </cell>
          <cell r="D378">
            <v>43075</v>
          </cell>
          <cell r="E378" t="str">
            <v>CO-RCVD 22/09/2017
Moved from CO-RCVD to 2.2 Awaiting ME/BICC HLE Quote 09/11/2017
99. Change Cancelled - 06/12/17 - JB</v>
          </cell>
          <cell r="F378" t="str">
            <v xml:space="preserve">Include a new report Invalid Meter Model Report within the Shipper Performance Pack / Re-include the Incorrect Read Factor Units Report and COR747 Report (Both in scope originally but not in the pack now see attachment Rpt_id_729_Shipper_Performance_Pack </v>
          </cell>
          <cell r="G378" t="b">
            <v>0</v>
          </cell>
          <cell r="H378" t="str">
            <v/>
          </cell>
          <cell r="I378">
            <v>43000</v>
          </cell>
          <cell r="K378">
            <v>42993</v>
          </cell>
          <cell r="L378" t="b">
            <v>0</v>
          </cell>
          <cell r="M378" t="str">
            <v/>
          </cell>
          <cell r="N378" t="str">
            <v/>
          </cell>
          <cell r="O378" t="str">
            <v/>
          </cell>
          <cell r="P378" t="str">
            <v>Steve Deery</v>
          </cell>
          <cell r="Q378" t="str">
            <v>ICAF 27/9/17</v>
          </cell>
          <cell r="R378" t="str">
            <v/>
          </cell>
          <cell r="S378" t="str">
            <v>Steve Concannon</v>
          </cell>
          <cell r="T378" t="str">
            <v>CR (Internal)</v>
          </cell>
          <cell r="U378" t="str">
            <v>CLOSED</v>
          </cell>
          <cell r="V378" t="b">
            <v>0</v>
          </cell>
          <cell r="X378" t="str">
            <v/>
          </cell>
          <cell r="AD378" t="str">
            <v/>
          </cell>
          <cell r="AF378" t="str">
            <v/>
          </cell>
          <cell r="AN378" t="str">
            <v/>
          </cell>
          <cell r="AR378" t="str">
            <v/>
          </cell>
          <cell r="AS378" t="str">
            <v/>
          </cell>
          <cell r="AZ378" t="str">
            <v/>
          </cell>
          <cell r="BB378" t="str">
            <v/>
          </cell>
          <cell r="BC378" t="str">
            <v/>
          </cell>
          <cell r="BE378" t="b">
            <v>0</v>
          </cell>
          <cell r="BH378">
            <v>36558</v>
          </cell>
          <cell r="BM378" t="str">
            <v/>
          </cell>
          <cell r="BO378" t="str">
            <v>06/12/2017 - Julie B - Emma Lyndon confirmed via email that change no longer required
06/12/2017 DC JB has emailed Emma asking for approval to close.
06/12/2017 DC need approval from Emma Lyndon to say she is happy to close.
30/11/2017 DC Update from Ale</v>
          </cell>
          <cell r="BQ378" t="str">
            <v/>
          </cell>
          <cell r="BS378" t="str">
            <v/>
          </cell>
          <cell r="BU378" t="str">
            <v/>
          </cell>
          <cell r="BW378" t="str">
            <v/>
          </cell>
          <cell r="BX378" t="str">
            <v/>
          </cell>
          <cell r="BY378" t="str">
            <v/>
          </cell>
          <cell r="BZ378" t="str">
            <v/>
          </cell>
          <cell r="CA378" t="str">
            <v>Data Office</v>
          </cell>
          <cell r="CB378" t="str">
            <v/>
          </cell>
          <cell r="CC378" t="str">
            <v>BICC</v>
          </cell>
          <cell r="CD378" t="str">
            <v>BW</v>
          </cell>
          <cell r="CE378" t="str">
            <v>Other</v>
          </cell>
          <cell r="CF378" t="str">
            <v>31-100days</v>
          </cell>
          <cell r="CG378" t="b">
            <v>0</v>
          </cell>
          <cell r="CH378" t="str">
            <v/>
          </cell>
          <cell r="CJ378" t="b">
            <v>0</v>
          </cell>
          <cell r="CK378" t="b">
            <v>0</v>
          </cell>
          <cell r="CL378" t="b">
            <v>0</v>
          </cell>
          <cell r="CM378" t="str">
            <v/>
          </cell>
          <cell r="CO378" t="str">
            <v/>
          </cell>
          <cell r="CP378" t="str">
            <v/>
          </cell>
          <cell r="CQ378" t="b">
            <v>0</v>
          </cell>
          <cell r="CR378" t="b">
            <v>0</v>
          </cell>
          <cell r="CS378" t="str">
            <v/>
          </cell>
          <cell r="CT378" t="str">
            <v/>
          </cell>
          <cell r="CU378" t="str">
            <v/>
          </cell>
          <cell r="CV378" t="str">
            <v/>
          </cell>
          <cell r="CW378" t="str">
            <v/>
          </cell>
          <cell r="CX378" t="b">
            <v>0</v>
          </cell>
          <cell r="CY378" t="b">
            <v>0</v>
          </cell>
          <cell r="CZ378" t="b">
            <v>0</v>
          </cell>
          <cell r="DA378" t="b">
            <v>0</v>
          </cell>
          <cell r="DB378" t="str">
            <v/>
          </cell>
          <cell r="DC378" t="str">
            <v/>
          </cell>
          <cell r="DD378" t="str">
            <v/>
          </cell>
          <cell r="DE378" t="b">
            <v>0</v>
          </cell>
          <cell r="DF378" t="b">
            <v>0</v>
          </cell>
        </row>
        <row r="379">
          <cell r="A379" t="str">
            <v>COR2961</v>
          </cell>
          <cell r="B379" t="str">
            <v>Oracle ULA Underlicensing</v>
          </cell>
          <cell r="C379" t="str">
            <v>Z2 - Change cancelled</v>
          </cell>
          <cell r="D379">
            <v>42102</v>
          </cell>
          <cell r="E379" t="str">
            <v>CO RCVD 12/03/2013
PD CLSD  08/04/2015</v>
          </cell>
          <cell r="F379" t="str">
            <v>An issue on Oracle underlicensing that's been highlighted as part of their ULA audit.
The resolution option that Oracle has put on the table that's our recommended one incurs a cost from Xoserve to Oracle of £375,105.13 and Oracle are linking this offer t</v>
          </cell>
          <cell r="G379" t="b">
            <v>0</v>
          </cell>
          <cell r="H379" t="str">
            <v/>
          </cell>
          <cell r="I379">
            <v>41345</v>
          </cell>
          <cell r="L379" t="b">
            <v>0</v>
          </cell>
          <cell r="M379" t="str">
            <v/>
          </cell>
          <cell r="N379" t="str">
            <v/>
          </cell>
          <cell r="O379" t="str">
            <v/>
          </cell>
          <cell r="P379" t="str">
            <v>David Williamson</v>
          </cell>
          <cell r="Q379" t="str">
            <v>Workload Meeting 13/03/2013</v>
          </cell>
          <cell r="R379" t="str">
            <v>David Williamson</v>
          </cell>
          <cell r="S379" t="str">
            <v>David Williamson</v>
          </cell>
          <cell r="T379" t="str">
            <v>CR (internal)</v>
          </cell>
          <cell r="U379" t="str">
            <v>CLOSED</v>
          </cell>
          <cell r="V379" t="b">
            <v>0</v>
          </cell>
          <cell r="X379" t="str">
            <v/>
          </cell>
          <cell r="AD379" t="str">
            <v/>
          </cell>
          <cell r="AF379" t="str">
            <v/>
          </cell>
          <cell r="AN379" t="str">
            <v/>
          </cell>
          <cell r="AR379" t="str">
            <v/>
          </cell>
          <cell r="AS379" t="str">
            <v/>
          </cell>
          <cell r="AZ379" t="str">
            <v/>
          </cell>
          <cell r="BB379" t="str">
            <v/>
          </cell>
          <cell r="BC379" t="str">
            <v/>
          </cell>
          <cell r="BE379" t="b">
            <v>0</v>
          </cell>
          <cell r="BF379">
            <v>7</v>
          </cell>
          <cell r="BM379" t="str">
            <v/>
          </cell>
          <cell r="BO379" t="str">
            <v>08.04.0215-Confirmation email received to close this line item. It was never a project. Licence costs were funded through this. Do not report on closure P50 report.</v>
          </cell>
          <cell r="BQ379" t="str">
            <v/>
          </cell>
          <cell r="BS379" t="str">
            <v/>
          </cell>
          <cell r="BU379" t="str">
            <v/>
          </cell>
          <cell r="BW379" t="str">
            <v/>
          </cell>
          <cell r="BX379" t="str">
            <v/>
          </cell>
          <cell r="BY379" t="str">
            <v/>
          </cell>
          <cell r="BZ379" t="str">
            <v/>
          </cell>
          <cell r="CA379" t="str">
            <v/>
          </cell>
          <cell r="CB379" t="str">
            <v/>
          </cell>
          <cell r="CC379" t="str">
            <v/>
          </cell>
          <cell r="CD379" t="str">
            <v/>
          </cell>
          <cell r="CE379" t="str">
            <v/>
          </cell>
          <cell r="CF379" t="str">
            <v/>
          </cell>
          <cell r="CG379" t="b">
            <v>0</v>
          </cell>
          <cell r="CH379" t="str">
            <v/>
          </cell>
          <cell r="CJ379" t="b">
            <v>0</v>
          </cell>
          <cell r="CK379" t="b">
            <v>0</v>
          </cell>
          <cell r="CL379" t="b">
            <v>0</v>
          </cell>
          <cell r="CM379" t="str">
            <v/>
          </cell>
          <cell r="CO379" t="str">
            <v/>
          </cell>
          <cell r="CP379" t="str">
            <v/>
          </cell>
          <cell r="CQ379" t="b">
            <v>0</v>
          </cell>
          <cell r="CR379" t="b">
            <v>0</v>
          </cell>
          <cell r="CS379" t="str">
            <v/>
          </cell>
          <cell r="CT379" t="str">
            <v/>
          </cell>
          <cell r="CU379" t="str">
            <v/>
          </cell>
          <cell r="CV379" t="str">
            <v/>
          </cell>
          <cell r="CW379" t="str">
            <v/>
          </cell>
          <cell r="CX379" t="b">
            <v>0</v>
          </cell>
          <cell r="CY379" t="b">
            <v>0</v>
          </cell>
          <cell r="CZ379" t="b">
            <v>0</v>
          </cell>
          <cell r="DA379" t="b">
            <v>0</v>
          </cell>
          <cell r="DB379" t="str">
            <v/>
          </cell>
          <cell r="DC379" t="str">
            <v/>
          </cell>
          <cell r="DD379" t="str">
            <v/>
          </cell>
          <cell r="DE379" t="b">
            <v>0</v>
          </cell>
          <cell r="DF379" t="b">
            <v>0</v>
          </cell>
        </row>
        <row r="380">
          <cell r="A380" t="str">
            <v>COR2970</v>
          </cell>
          <cell r="B380" t="str">
            <v>New Gemini/Gemini Exit Quantity Holders</v>
          </cell>
          <cell r="C380" t="str">
            <v>Z1 - Change completed</v>
          </cell>
          <cell r="D380">
            <v>41670</v>
          </cell>
          <cell r="E380" t="str">
            <v>CO RCVD 15/03/2013
EQ-PNDG 20/03/2013
EQ-PROD 02/04/2013
BE RCVD 26/04/2013
BE-PROD 26/04/2013
BE-SENT 14/05/2013
CA-RCVD 17/05/2013
SN-PROD 17/05/2013
SN-SENT 31/05/2013
PD-PROD 31/05/2013
PD-IMPD 11/08/2013
PD-SENT 30/01/2014
PD-CLSD 31/01/2014</v>
          </cell>
          <cell r="F380" t="str">
            <v>Two new Quantity Holders (QH) need to be set up in Gemini and Gemini Exit to allow NGT to allocate capacity and report to Ofgem correctly under the new RIIO incentives which are effective from 1st April 2013.
The new QH need to have effective start dates</v>
          </cell>
          <cell r="G380" t="b">
            <v>0</v>
          </cell>
          <cell r="H380" t="str">
            <v/>
          </cell>
          <cell r="I380">
            <v>41348</v>
          </cell>
          <cell r="J380">
            <v>41366</v>
          </cell>
          <cell r="L380" t="b">
            <v>0</v>
          </cell>
          <cell r="M380" t="str">
            <v>NNW</v>
          </cell>
          <cell r="N380" t="str">
            <v>NGT</v>
          </cell>
          <cell r="O380" t="str">
            <v>Sean McGoldrick</v>
          </cell>
          <cell r="P380" t="str">
            <v>Sean McGoldrick</v>
          </cell>
          <cell r="Q380" t="str">
            <v>Workload Meeting 20/03/2013</v>
          </cell>
          <cell r="R380" t="str">
            <v>Lee Foster</v>
          </cell>
          <cell r="S380" t="str">
            <v>Andy Earnshaw</v>
          </cell>
          <cell r="T380" t="str">
            <v>CO</v>
          </cell>
          <cell r="U380" t="str">
            <v>COMPLETE</v>
          </cell>
          <cell r="V380" t="b">
            <v>1</v>
          </cell>
          <cell r="X380" t="str">
            <v>Jo Beardsmore</v>
          </cell>
          <cell r="Y380">
            <v>41366</v>
          </cell>
          <cell r="AB380">
            <v>41382</v>
          </cell>
          <cell r="AD380" t="str">
            <v/>
          </cell>
          <cell r="AF380" t="str">
            <v>SENT</v>
          </cell>
          <cell r="AG380">
            <v>41382</v>
          </cell>
          <cell r="AH380">
            <v>41390</v>
          </cell>
          <cell r="AI380">
            <v>41404</v>
          </cell>
          <cell r="AK380">
            <v>41408</v>
          </cell>
          <cell r="AM380">
            <v>41408</v>
          </cell>
          <cell r="AN380" t="str">
            <v>Pre Sanction Review Meeting 14/05/13</v>
          </cell>
          <cell r="AP380">
            <v>145000</v>
          </cell>
          <cell r="AR380" t="str">
            <v/>
          </cell>
          <cell r="AS380" t="str">
            <v>SENT</v>
          </cell>
          <cell r="AT380">
            <v>41408</v>
          </cell>
          <cell r="AU380">
            <v>41411</v>
          </cell>
          <cell r="AV380">
            <v>41425</v>
          </cell>
          <cell r="AZ380" t="str">
            <v/>
          </cell>
          <cell r="BA380">
            <v>41425</v>
          </cell>
          <cell r="BB380" t="str">
            <v/>
          </cell>
          <cell r="BC380" t="str">
            <v>SENT</v>
          </cell>
          <cell r="BD380">
            <v>41425</v>
          </cell>
          <cell r="BE380" t="b">
            <v>0</v>
          </cell>
          <cell r="BF380">
            <v>5</v>
          </cell>
          <cell r="BH380">
            <v>41497</v>
          </cell>
          <cell r="BI380">
            <v>41497</v>
          </cell>
          <cell r="BJ380">
            <v>41670</v>
          </cell>
          <cell r="BK380">
            <v>41669</v>
          </cell>
          <cell r="BL380">
            <v>41689</v>
          </cell>
          <cell r="BM380" t="str">
            <v>CLSD</v>
          </cell>
          <cell r="BN380">
            <v>41670</v>
          </cell>
          <cell r="BO380" t="str">
            <v xml:space="preserve">11/06/13 - Revised SN issued.  
06/06/13 KB - Refer to e-mails between Andy Earnshaw &amp; Julie Varney re scope of COR2970 &amp; COR3041.  
13/05/13 KB - BER due date changed from 13/05 to 14/05 per agreement with Julie Varney (refer to e-mail).
17/04/13 KB - </v>
          </cell>
          <cell r="BQ380" t="str">
            <v/>
          </cell>
          <cell r="BS380" t="str">
            <v/>
          </cell>
          <cell r="BU380" t="str">
            <v/>
          </cell>
          <cell r="BW380" t="str">
            <v/>
          </cell>
          <cell r="BX380" t="str">
            <v/>
          </cell>
          <cell r="BY380" t="str">
            <v/>
          </cell>
          <cell r="BZ380" t="str">
            <v/>
          </cell>
          <cell r="CA380" t="str">
            <v/>
          </cell>
          <cell r="CB380" t="str">
            <v/>
          </cell>
          <cell r="CC380" t="str">
            <v/>
          </cell>
          <cell r="CD380" t="str">
            <v/>
          </cell>
          <cell r="CE380" t="str">
            <v/>
          </cell>
          <cell r="CF380" t="str">
            <v/>
          </cell>
          <cell r="CG380" t="b">
            <v>0</v>
          </cell>
          <cell r="CH380" t="str">
            <v/>
          </cell>
          <cell r="CJ380" t="b">
            <v>0</v>
          </cell>
          <cell r="CK380" t="b">
            <v>0</v>
          </cell>
          <cell r="CL380" t="b">
            <v>0</v>
          </cell>
          <cell r="CM380" t="str">
            <v/>
          </cell>
          <cell r="CO380" t="str">
            <v/>
          </cell>
          <cell r="CP380" t="str">
            <v/>
          </cell>
          <cell r="CQ380" t="b">
            <v>0</v>
          </cell>
          <cell r="CR380" t="b">
            <v>0</v>
          </cell>
          <cell r="CS380" t="str">
            <v/>
          </cell>
          <cell r="CT380" t="str">
            <v/>
          </cell>
          <cell r="CU380" t="str">
            <v/>
          </cell>
          <cell r="CV380" t="str">
            <v/>
          </cell>
          <cell r="CW380" t="str">
            <v/>
          </cell>
          <cell r="CX380" t="b">
            <v>0</v>
          </cell>
          <cell r="CY380" t="b">
            <v>0</v>
          </cell>
          <cell r="CZ380" t="b">
            <v>0</v>
          </cell>
          <cell r="DA380" t="b">
            <v>0</v>
          </cell>
          <cell r="DB380" t="str">
            <v/>
          </cell>
          <cell r="DC380" t="str">
            <v/>
          </cell>
          <cell r="DD380" t="str">
            <v/>
          </cell>
          <cell r="DE380" t="b">
            <v>0</v>
          </cell>
          <cell r="DF380" t="b">
            <v>0</v>
          </cell>
        </row>
        <row r="381">
          <cell r="A381" t="str">
            <v>COR2521</v>
          </cell>
          <cell r="B381" t="str">
            <v>AQ Review Reports for DNs</v>
          </cell>
          <cell r="C381" t="str">
            <v>Z1 - Change completed</v>
          </cell>
          <cell r="D381">
            <v>41337</v>
          </cell>
          <cell r="E381" t="str">
            <v xml:space="preserve">CO RCVD 13/01/2012,EQ PNDG 18/01/2012,EQ PROD 27/01/2012,EQ SENT 24/02/2012,BE RCVD 02/04/2012,BE PNDG 02/04/2012,BE PROD 02/04/2012,BE SENT 02/05/2012,CA RCVD 08/05/2012,SN PROD 08/05/2012,EQ SENT 24/02/2012,SN PROD 08/05/2012,SN SENT 17/05/2012,PD PROD </v>
          </cell>
          <cell r="F381" t="str">
            <v>Three reports are required to break down the aggregated AQ figures into different load band categories, so that each stage of the process the GDNs can translate the figures into SOQs, where these are not able to be provided within the report, using the la</v>
          </cell>
          <cell r="G381" t="b">
            <v>0</v>
          </cell>
          <cell r="H381" t="str">
            <v/>
          </cell>
          <cell r="I381">
            <v>40921</v>
          </cell>
          <cell r="J381">
            <v>40935</v>
          </cell>
          <cell r="L381" t="b">
            <v>0</v>
          </cell>
          <cell r="M381" t="str">
            <v>ALL</v>
          </cell>
          <cell r="N381" t="str">
            <v/>
          </cell>
          <cell r="O381" t="str">
            <v>Joanna Ferguson</v>
          </cell>
          <cell r="P381" t="str">
            <v>Joanna Ferguson</v>
          </cell>
          <cell r="Q381" t="str">
            <v>Workload Meeting 18/01/12</v>
          </cell>
          <cell r="R381" t="str">
            <v>Sue Prosser</v>
          </cell>
          <cell r="S381" t="str">
            <v>Lorraine Cave</v>
          </cell>
          <cell r="T381" t="str">
            <v>CO</v>
          </cell>
          <cell r="U381" t="str">
            <v>COMPLETE</v>
          </cell>
          <cell r="V381" t="b">
            <v>1</v>
          </cell>
          <cell r="X381" t="str">
            <v>Harvey Padham</v>
          </cell>
          <cell r="Y381">
            <v>40935</v>
          </cell>
          <cell r="Z381">
            <v>40963</v>
          </cell>
          <cell r="AA381">
            <v>40963</v>
          </cell>
          <cell r="AB381">
            <v>40963</v>
          </cell>
          <cell r="AD381" t="str">
            <v/>
          </cell>
          <cell r="AE381">
            <v>40991</v>
          </cell>
          <cell r="AF381" t="str">
            <v>SENT</v>
          </cell>
          <cell r="AG381">
            <v>40963</v>
          </cell>
          <cell r="AH381">
            <v>41001</v>
          </cell>
          <cell r="AI381">
            <v>41017</v>
          </cell>
          <cell r="AJ381">
            <v>41017</v>
          </cell>
          <cell r="AK381">
            <v>41033</v>
          </cell>
          <cell r="AL381">
            <v>41033</v>
          </cell>
          <cell r="AM381">
            <v>41031</v>
          </cell>
          <cell r="AN381" t="str">
            <v>Pre Sanction Meeting 01/05/12</v>
          </cell>
          <cell r="AO381">
            <v>41123</v>
          </cell>
          <cell r="AR381" t="str">
            <v/>
          </cell>
          <cell r="AS381" t="str">
            <v>SENT</v>
          </cell>
          <cell r="AT381">
            <v>41031</v>
          </cell>
          <cell r="AU381">
            <v>41037</v>
          </cell>
          <cell r="AV381">
            <v>41051</v>
          </cell>
          <cell r="AW381">
            <v>41046</v>
          </cell>
          <cell r="AX381">
            <v>41046</v>
          </cell>
          <cell r="AY381">
            <v>41046</v>
          </cell>
          <cell r="AZ381" t="str">
            <v/>
          </cell>
          <cell r="BA381">
            <v>41046</v>
          </cell>
          <cell r="BB381" t="str">
            <v/>
          </cell>
          <cell r="BC381" t="str">
            <v>SENT</v>
          </cell>
          <cell r="BD381">
            <v>41046</v>
          </cell>
          <cell r="BE381" t="b">
            <v>0</v>
          </cell>
          <cell r="BF381">
            <v>3</v>
          </cell>
          <cell r="BH381">
            <v>41194</v>
          </cell>
          <cell r="BI381">
            <v>41191</v>
          </cell>
          <cell r="BJ381">
            <v>41219</v>
          </cell>
          <cell r="BK381">
            <v>41219</v>
          </cell>
          <cell r="BM381" t="str">
            <v>CLSD</v>
          </cell>
          <cell r="BN381">
            <v>41337</v>
          </cell>
          <cell r="BO381" t="str">
            <v xml:space="preserve">10/10/12 KB - Note from LC confirming implementation on 09/10/12 ahead of schedule.                                                 24/05/12 AK - Email sent by Harvey Padham to Joanna Fergusson stating "In section “Project Specific Criteria” in the Scope </v>
          </cell>
          <cell r="BQ381" t="str">
            <v/>
          </cell>
          <cell r="BS381" t="str">
            <v/>
          </cell>
          <cell r="BU381" t="str">
            <v/>
          </cell>
          <cell r="BW381" t="str">
            <v/>
          </cell>
          <cell r="BX381" t="str">
            <v/>
          </cell>
          <cell r="BY381" t="str">
            <v/>
          </cell>
          <cell r="BZ381" t="str">
            <v/>
          </cell>
          <cell r="CA381" t="str">
            <v/>
          </cell>
          <cell r="CB381" t="str">
            <v/>
          </cell>
          <cell r="CC381" t="str">
            <v/>
          </cell>
          <cell r="CD381" t="str">
            <v/>
          </cell>
          <cell r="CE381" t="str">
            <v/>
          </cell>
          <cell r="CF381" t="str">
            <v/>
          </cell>
          <cell r="CG381" t="b">
            <v>0</v>
          </cell>
          <cell r="CH381" t="str">
            <v/>
          </cell>
          <cell r="CJ381" t="b">
            <v>0</v>
          </cell>
          <cell r="CK381" t="b">
            <v>0</v>
          </cell>
          <cell r="CL381" t="b">
            <v>0</v>
          </cell>
          <cell r="CM381" t="str">
            <v/>
          </cell>
          <cell r="CO381" t="str">
            <v/>
          </cell>
          <cell r="CP381" t="str">
            <v/>
          </cell>
          <cell r="CQ381" t="b">
            <v>0</v>
          </cell>
          <cell r="CR381" t="b">
            <v>0</v>
          </cell>
          <cell r="CS381" t="str">
            <v/>
          </cell>
          <cell r="CT381" t="str">
            <v/>
          </cell>
          <cell r="CU381" t="str">
            <v/>
          </cell>
          <cell r="CV381" t="str">
            <v/>
          </cell>
          <cell r="CW381" t="str">
            <v/>
          </cell>
          <cell r="CX381" t="b">
            <v>0</v>
          </cell>
          <cell r="CY381" t="b">
            <v>0</v>
          </cell>
          <cell r="CZ381" t="b">
            <v>0</v>
          </cell>
          <cell r="DA381" t="b">
            <v>0</v>
          </cell>
          <cell r="DB381" t="str">
            <v/>
          </cell>
          <cell r="DC381" t="str">
            <v/>
          </cell>
          <cell r="DD381" t="str">
            <v/>
          </cell>
          <cell r="DE381" t="b">
            <v>0</v>
          </cell>
          <cell r="DF381" t="b">
            <v>0</v>
          </cell>
        </row>
        <row r="382">
          <cell r="A382" t="str">
            <v>COR3882</v>
          </cell>
          <cell r="B382" t="str">
            <v>SGN DNS IX Gateway router in Pyramid Park</v>
          </cell>
          <cell r="C382" t="str">
            <v>Z2 - Change cancelled</v>
          </cell>
          <cell r="D382">
            <v>42689</v>
          </cell>
          <cell r="E382" t="str">
            <v>CO-RCVD 18.11.2015
BE-PNDG 01.12.15
BE-PROD 01.12.15
BE-SENT 12.01.2016
CA-RCVD 19.01.16
SN-PNDG 19.01.16
PD-IMPD 21.01.16
PD-SENT-26.09.16
PD-POPD 26/10/16
PD-CLSD 15/11/16</v>
          </cell>
          <cell r="F382" t="str">
            <v xml:space="preserve">Change driver / origin: 
UK Link Market Trials Level 2 
Change overview:  
For DNS to connect to the IX server for market trails and industry flows there needs to be a configuration to the IX gateway. 
Change information:
The SGN DNS IX Gateway router in </v>
          </cell>
          <cell r="G382" t="b">
            <v>0</v>
          </cell>
          <cell r="H382" t="str">
            <v/>
          </cell>
          <cell r="I382">
            <v>42324</v>
          </cell>
          <cell r="K382">
            <v>42331</v>
          </cell>
          <cell r="L382" t="b">
            <v>0</v>
          </cell>
          <cell r="M382" t="str">
            <v>NNW</v>
          </cell>
          <cell r="N382" t="str">
            <v>SGN</v>
          </cell>
          <cell r="O382" t="str">
            <v>Colin Thomson</v>
          </cell>
          <cell r="P382" t="str">
            <v>Colin Thomson</v>
          </cell>
          <cell r="Q382" t="str">
            <v>ICAF - 18.11.2015
Pre-sanction  BER-12.01.2016</v>
          </cell>
          <cell r="R382" t="str">
            <v>Michael Orsler</v>
          </cell>
          <cell r="S382" t="str">
            <v>Darran Dredge</v>
          </cell>
          <cell r="T382" t="str">
            <v>CO</v>
          </cell>
          <cell r="U382" t="str">
            <v>CLOSED</v>
          </cell>
          <cell r="V382" t="b">
            <v>0</v>
          </cell>
          <cell r="W382">
            <v>42689</v>
          </cell>
          <cell r="X382" t="str">
            <v/>
          </cell>
          <cell r="AD382" t="str">
            <v/>
          </cell>
          <cell r="AF382" t="str">
            <v/>
          </cell>
          <cell r="AI382">
            <v>42338</v>
          </cell>
          <cell r="AJ382">
            <v>42361</v>
          </cell>
          <cell r="AK382">
            <v>42381</v>
          </cell>
          <cell r="AL382">
            <v>42381</v>
          </cell>
          <cell r="AM382">
            <v>42381</v>
          </cell>
          <cell r="AN382" t="str">
            <v>Pre-Sanction 12.01.2016</v>
          </cell>
          <cell r="AO382">
            <v>42441</v>
          </cell>
          <cell r="AP382">
            <v>1061</v>
          </cell>
          <cell r="AR382" t="str">
            <v/>
          </cell>
          <cell r="AS382" t="str">
            <v>SENT</v>
          </cell>
          <cell r="AT382">
            <v>42381</v>
          </cell>
          <cell r="AU382">
            <v>42388</v>
          </cell>
          <cell r="AZ382" t="str">
            <v/>
          </cell>
          <cell r="BB382" t="str">
            <v/>
          </cell>
          <cell r="BC382" t="str">
            <v/>
          </cell>
          <cell r="BE382" t="b">
            <v>0</v>
          </cell>
          <cell r="BF382">
            <v>5</v>
          </cell>
          <cell r="BI382">
            <v>42348</v>
          </cell>
          <cell r="BJ382">
            <v>42635</v>
          </cell>
          <cell r="BK382">
            <v>42639</v>
          </cell>
          <cell r="BL382">
            <v>42664</v>
          </cell>
          <cell r="BM382" t="str">
            <v>CLSD</v>
          </cell>
          <cell r="BN382">
            <v>42669</v>
          </cell>
          <cell r="BO382" t="str">
            <v>15/11/16: ECF now received this change was a small project delivered by the Business. Closed as closed as no documents to be produced for initiation and delivery. 
26/10/16 DC CCN approval received from Networks today.
25/10/16 DC Chased today for CCN app</v>
          </cell>
          <cell r="BQ382" t="str">
            <v/>
          </cell>
          <cell r="BS382" t="str">
            <v/>
          </cell>
          <cell r="BU382" t="str">
            <v/>
          </cell>
          <cell r="BW382" t="str">
            <v/>
          </cell>
          <cell r="BX382" t="str">
            <v>Medium</v>
          </cell>
          <cell r="BY382" t="str">
            <v/>
          </cell>
          <cell r="BZ382" t="str">
            <v/>
          </cell>
          <cell r="CA382" t="str">
            <v/>
          </cell>
          <cell r="CB382" t="str">
            <v/>
          </cell>
          <cell r="CC382" t="str">
            <v/>
          </cell>
          <cell r="CD382" t="str">
            <v/>
          </cell>
          <cell r="CE382" t="str">
            <v/>
          </cell>
          <cell r="CF382" t="str">
            <v/>
          </cell>
          <cell r="CG382" t="b">
            <v>0</v>
          </cell>
          <cell r="CH382" t="str">
            <v/>
          </cell>
          <cell r="CJ382" t="b">
            <v>0</v>
          </cell>
          <cell r="CK382" t="b">
            <v>0</v>
          </cell>
          <cell r="CL382" t="b">
            <v>0</v>
          </cell>
          <cell r="CM382" t="str">
            <v/>
          </cell>
          <cell r="CO382" t="str">
            <v/>
          </cell>
          <cell r="CP382" t="str">
            <v/>
          </cell>
          <cell r="CQ382" t="b">
            <v>0</v>
          </cell>
          <cell r="CR382" t="b">
            <v>0</v>
          </cell>
          <cell r="CS382" t="str">
            <v/>
          </cell>
          <cell r="CT382" t="str">
            <v/>
          </cell>
          <cell r="CU382" t="str">
            <v/>
          </cell>
          <cell r="CV382" t="str">
            <v/>
          </cell>
          <cell r="CW382" t="str">
            <v/>
          </cell>
          <cell r="CX382" t="b">
            <v>0</v>
          </cell>
          <cell r="CY382" t="b">
            <v>0</v>
          </cell>
          <cell r="CZ382" t="b">
            <v>0</v>
          </cell>
          <cell r="DA382" t="b">
            <v>0</v>
          </cell>
          <cell r="DB382" t="str">
            <v/>
          </cell>
          <cell r="DC382" t="str">
            <v/>
          </cell>
          <cell r="DD382" t="str">
            <v/>
          </cell>
          <cell r="DE382" t="b">
            <v>0</v>
          </cell>
          <cell r="DF382" t="b">
            <v>0</v>
          </cell>
        </row>
        <row r="383">
          <cell r="A383" t="str">
            <v>COR4192</v>
          </cell>
          <cell r="B383" t="str">
            <v>Replacement/Upgrade of Demand Estimation Systems and Processes</v>
          </cell>
          <cell r="C383" t="str">
            <v>Z2 - Change cancelled</v>
          </cell>
          <cell r="D383">
            <v>43038</v>
          </cell>
          <cell r="E383" t="str">
            <v>CO-RCVD 15/02/17
BE-PROD 13/10/2017
BE-CLSD 30/10/2017</v>
          </cell>
          <cell r="F383" t="str">
            <v>During 2016 Wipro undertook a review of our DE Processes and Systems, and determined that in the long term the current set up would not be able to support our future obligations and aspirations. The Wipro consultant proposed a shortlist of suitable replac</v>
          </cell>
          <cell r="G383" t="b">
            <v>0</v>
          </cell>
          <cell r="H383" t="str">
            <v/>
          </cell>
          <cell r="I383">
            <v>42776</v>
          </cell>
          <cell r="L383" t="b">
            <v>0</v>
          </cell>
          <cell r="M383" t="str">
            <v/>
          </cell>
          <cell r="N383" t="str">
            <v/>
          </cell>
          <cell r="O383" t="str">
            <v/>
          </cell>
          <cell r="P383" t="str">
            <v>Fiona Cottam</v>
          </cell>
          <cell r="Q383" t="str">
            <v>ICAF 15/02/17
Pre-Sacnction Approval via email 07/03/17</v>
          </cell>
          <cell r="R383" t="str">
            <v>Fiona Cottam</v>
          </cell>
          <cell r="S383" t="str">
            <v>Emma Rose</v>
          </cell>
          <cell r="T383" t="str">
            <v>CR (internal)</v>
          </cell>
          <cell r="U383" t="str">
            <v>CLOSED</v>
          </cell>
          <cell r="V383" t="b">
            <v>0</v>
          </cell>
          <cell r="X383" t="str">
            <v>Jo Rooney</v>
          </cell>
          <cell r="AD383" t="str">
            <v/>
          </cell>
          <cell r="AF383" t="str">
            <v/>
          </cell>
          <cell r="AK383">
            <v>43098</v>
          </cell>
          <cell r="AN383" t="str">
            <v/>
          </cell>
          <cell r="AR383" t="str">
            <v/>
          </cell>
          <cell r="AS383" t="str">
            <v/>
          </cell>
          <cell r="AZ383" t="str">
            <v/>
          </cell>
          <cell r="BB383" t="str">
            <v/>
          </cell>
          <cell r="BC383" t="str">
            <v/>
          </cell>
          <cell r="BE383" t="b">
            <v>0</v>
          </cell>
          <cell r="BF383">
            <v>6</v>
          </cell>
          <cell r="BM383" t="str">
            <v/>
          </cell>
          <cell r="BO383" t="str">
            <v>31/10/17 DC Email from ER to say that this project is to close and no further documentation will be produced.  The paln is to complete the requirements gathering and raise a new CR for the project toi be delivered.
13/10/2017 ME updated BE-PROD from the p</v>
          </cell>
          <cell r="BQ383" t="str">
            <v/>
          </cell>
          <cell r="BS383" t="str">
            <v/>
          </cell>
          <cell r="BU383" t="str">
            <v/>
          </cell>
          <cell r="BW383" t="str">
            <v/>
          </cell>
          <cell r="BX383" t="str">
            <v>Medium</v>
          </cell>
          <cell r="BY383" t="str">
            <v/>
          </cell>
          <cell r="BZ383" t="str">
            <v/>
          </cell>
          <cell r="CA383" t="str">
            <v>T &amp; SS</v>
          </cell>
          <cell r="CB383" t="str">
            <v/>
          </cell>
          <cell r="CC383" t="str">
            <v/>
          </cell>
          <cell r="CD383" t="str">
            <v/>
          </cell>
          <cell r="CE383" t="str">
            <v/>
          </cell>
          <cell r="CF383" t="str">
            <v/>
          </cell>
          <cell r="CG383" t="b">
            <v>0</v>
          </cell>
          <cell r="CH383" t="str">
            <v/>
          </cell>
          <cell r="CJ383" t="b">
            <v>0</v>
          </cell>
          <cell r="CK383" t="b">
            <v>0</v>
          </cell>
          <cell r="CL383" t="b">
            <v>0</v>
          </cell>
          <cell r="CM383" t="str">
            <v/>
          </cell>
          <cell r="CO383" t="str">
            <v/>
          </cell>
          <cell r="CP383" t="str">
            <v/>
          </cell>
          <cell r="CQ383" t="b">
            <v>0</v>
          </cell>
          <cell r="CR383" t="b">
            <v>0</v>
          </cell>
          <cell r="CS383" t="str">
            <v/>
          </cell>
          <cell r="CT383" t="str">
            <v/>
          </cell>
          <cell r="CU383" t="str">
            <v/>
          </cell>
          <cell r="CV383" t="str">
            <v/>
          </cell>
          <cell r="CW383" t="str">
            <v/>
          </cell>
          <cell r="CX383" t="b">
            <v>0</v>
          </cell>
          <cell r="CY383" t="b">
            <v>0</v>
          </cell>
          <cell r="CZ383" t="b">
            <v>0</v>
          </cell>
          <cell r="DA383" t="b">
            <v>0</v>
          </cell>
          <cell r="DB383" t="str">
            <v/>
          </cell>
          <cell r="DC383" t="str">
            <v/>
          </cell>
          <cell r="DD383" t="str">
            <v/>
          </cell>
          <cell r="DE383" t="b">
            <v>0</v>
          </cell>
          <cell r="DF383" t="b">
            <v>0</v>
          </cell>
        </row>
        <row r="384">
          <cell r="A384" t="str">
            <v>COR4188</v>
          </cell>
          <cell r="B384" t="str">
            <v>iGMS Evolution Programme (iEP) – National Grid</v>
          </cell>
          <cell r="C384" t="str">
            <v>Z1 - Change completed</v>
          </cell>
          <cell r="D384">
            <v>42902</v>
          </cell>
          <cell r="E384" t="str">
            <v>CO-RCVD 15/02/2017
BE-SENT 01/03/2017
CA-RCVD 08/03/2017
SN-PNDG 08/03/2017
PD-SENT 10/04/2017
PD-POPD 27/04/2017
PD-CLSD 16/06/2017</v>
          </cell>
          <cell r="F384" t="str">
            <v>The requirement is for the Gemini team to identify the correct tables and corresponding columns for the data in G2M and GAQ files and the dependencies in order for NG to produce a number of reports (data requirements provided within the attachment) for th</v>
          </cell>
          <cell r="G384" t="b">
            <v>0</v>
          </cell>
          <cell r="H384" t="str">
            <v/>
          </cell>
          <cell r="I384">
            <v>42773</v>
          </cell>
          <cell r="L384" t="b">
            <v>0</v>
          </cell>
          <cell r="M384" t="str">
            <v>TNO</v>
          </cell>
          <cell r="N384" t="str">
            <v>NGT</v>
          </cell>
          <cell r="O384" t="str">
            <v>Beverley Viney</v>
          </cell>
          <cell r="P384" t="str">
            <v>Beverley Viney</v>
          </cell>
          <cell r="Q384" t="str">
            <v>ICAF 15/02/2017
Pre-Sanction 28/02/17</v>
          </cell>
          <cell r="R384" t="str">
            <v/>
          </cell>
          <cell r="S384" t="str">
            <v>Jessica Harris</v>
          </cell>
          <cell r="T384" t="str">
            <v>CO</v>
          </cell>
          <cell r="U384" t="str">
            <v>COMPLETE</v>
          </cell>
          <cell r="V384" t="b">
            <v>0</v>
          </cell>
          <cell r="X384" t="str">
            <v/>
          </cell>
          <cell r="AD384" t="str">
            <v/>
          </cell>
          <cell r="AF384" t="str">
            <v/>
          </cell>
          <cell r="AM384">
            <v>42795</v>
          </cell>
          <cell r="AN384" t="str">
            <v>Pre-Sanction</v>
          </cell>
          <cell r="AO384">
            <v>42887</v>
          </cell>
          <cell r="AR384" t="str">
            <v/>
          </cell>
          <cell r="AS384" t="str">
            <v>SENT</v>
          </cell>
          <cell r="AT384">
            <v>42795</v>
          </cell>
          <cell r="AU384">
            <v>42774</v>
          </cell>
          <cell r="AZ384" t="str">
            <v/>
          </cell>
          <cell r="BB384" t="str">
            <v/>
          </cell>
          <cell r="BC384" t="str">
            <v>PROD</v>
          </cell>
          <cell r="BD384">
            <v>42802</v>
          </cell>
          <cell r="BE384" t="b">
            <v>0</v>
          </cell>
          <cell r="BF384">
            <v>5</v>
          </cell>
          <cell r="BI384">
            <v>42783</v>
          </cell>
          <cell r="BJ384">
            <v>42798</v>
          </cell>
          <cell r="BK384">
            <v>42835</v>
          </cell>
          <cell r="BL384">
            <v>42863</v>
          </cell>
          <cell r="BM384" t="str">
            <v>CLSD</v>
          </cell>
          <cell r="BN384">
            <v>42852</v>
          </cell>
          <cell r="BO384" t="str">
            <v>16/06/17 DC Project closed and all documents checked.
27/04/17 Signed ECF received and uploaded to Config library. 
27/04/17 CCN received from Networks today, email to MB asking for ECF to be sent.
10/04/17 DC CCN sent out to networks today.
28/03/17 DC C</v>
          </cell>
          <cell r="BQ384" t="str">
            <v/>
          </cell>
          <cell r="BS384" t="str">
            <v/>
          </cell>
          <cell r="BU384" t="str">
            <v/>
          </cell>
          <cell r="BW384" t="str">
            <v/>
          </cell>
          <cell r="BX384" t="str">
            <v>Low</v>
          </cell>
          <cell r="BY384" t="str">
            <v/>
          </cell>
          <cell r="BZ384" t="str">
            <v/>
          </cell>
          <cell r="CA384" t="str">
            <v/>
          </cell>
          <cell r="CB384" t="str">
            <v/>
          </cell>
          <cell r="CC384" t="str">
            <v/>
          </cell>
          <cell r="CD384" t="str">
            <v/>
          </cell>
          <cell r="CE384" t="str">
            <v/>
          </cell>
          <cell r="CF384" t="str">
            <v/>
          </cell>
          <cell r="CG384" t="b">
            <v>0</v>
          </cell>
          <cell r="CH384" t="str">
            <v/>
          </cell>
          <cell r="CJ384" t="b">
            <v>0</v>
          </cell>
          <cell r="CK384" t="b">
            <v>0</v>
          </cell>
          <cell r="CL384" t="b">
            <v>0</v>
          </cell>
          <cell r="CM384" t="str">
            <v/>
          </cell>
          <cell r="CO384" t="str">
            <v/>
          </cell>
          <cell r="CP384" t="str">
            <v/>
          </cell>
          <cell r="CQ384" t="b">
            <v>0</v>
          </cell>
          <cell r="CR384" t="b">
            <v>0</v>
          </cell>
          <cell r="CS384" t="str">
            <v/>
          </cell>
          <cell r="CT384" t="str">
            <v/>
          </cell>
          <cell r="CU384" t="str">
            <v/>
          </cell>
          <cell r="CV384" t="str">
            <v/>
          </cell>
          <cell r="CW384" t="str">
            <v/>
          </cell>
          <cell r="CX384" t="b">
            <v>0</v>
          </cell>
          <cell r="CY384" t="b">
            <v>0</v>
          </cell>
          <cell r="CZ384" t="b">
            <v>0</v>
          </cell>
          <cell r="DA384" t="b">
            <v>0</v>
          </cell>
          <cell r="DB384" t="str">
            <v/>
          </cell>
          <cell r="DC384" t="str">
            <v/>
          </cell>
          <cell r="DD384" t="str">
            <v/>
          </cell>
          <cell r="DE384" t="b">
            <v>0</v>
          </cell>
          <cell r="DF384" t="b">
            <v>0</v>
          </cell>
        </row>
        <row r="385">
          <cell r="A385" t="str">
            <v>COR4189</v>
          </cell>
          <cell r="B385" t="str">
            <v>Measurement history for all NTS Entry and NTS Exit Points between 1st July 2016 and 3rd January 2017</v>
          </cell>
          <cell r="C385" t="str">
            <v>Z1 - Change completed</v>
          </cell>
          <cell r="D385">
            <v>42891</v>
          </cell>
          <cell r="E385" t="str">
            <v>CO RCVD 15/02/2017
BE-SENT 15/03/2017
CA-RCVD 03/04/2017
PD-PROD 03/04/2017
PD-IMPD 03/04/2017
PD-SENT 30/05/2017
PD-POPD 05/06/2017
PD-CLSD 12/07/2017</v>
          </cell>
          <cell r="F385" t="str">
            <v>The data is required to support/form part of National Grid Transmission’s annual regulatory reporting process (RRP) for Ofgem.  Due to changes to the system that is normally used to access the RRP data that were implemented in 2016 and data inaccuracies t</v>
          </cell>
          <cell r="G385" t="b">
            <v>0</v>
          </cell>
          <cell r="H385" t="str">
            <v/>
          </cell>
          <cell r="I385">
            <v>42775</v>
          </cell>
          <cell r="L385" t="b">
            <v>0</v>
          </cell>
          <cell r="M385" t="str">
            <v>TNO</v>
          </cell>
          <cell r="N385" t="str">
            <v>NGT</v>
          </cell>
          <cell r="O385" t="str">
            <v>Beverley Viney</v>
          </cell>
          <cell r="P385" t="str">
            <v>Beverley Viney</v>
          </cell>
          <cell r="Q385" t="str">
            <v>ICAF 15/02/2017
Pre-Sanction 28/02/17
Pre-Sanction 14/03/17</v>
          </cell>
          <cell r="R385" t="str">
            <v>Jessica Harris</v>
          </cell>
          <cell r="S385" t="str">
            <v>Hannah Reddy</v>
          </cell>
          <cell r="T385" t="str">
            <v>CO</v>
          </cell>
          <cell r="U385" t="str">
            <v>COMPLETE</v>
          </cell>
          <cell r="V385" t="b">
            <v>0</v>
          </cell>
          <cell r="X385" t="str">
            <v>Manisha Bhardwaj</v>
          </cell>
          <cell r="AD385" t="str">
            <v/>
          </cell>
          <cell r="AF385" t="str">
            <v/>
          </cell>
          <cell r="AM385">
            <v>42809</v>
          </cell>
          <cell r="AN385" t="str">
            <v>Pre Sanction</v>
          </cell>
          <cell r="AO385">
            <v>42840</v>
          </cell>
          <cell r="AP385">
            <v>3731</v>
          </cell>
          <cell r="AR385" t="str">
            <v/>
          </cell>
          <cell r="AS385" t="str">
            <v>SENT</v>
          </cell>
          <cell r="AT385">
            <v>42809</v>
          </cell>
          <cell r="AU385">
            <v>42828</v>
          </cell>
          <cell r="AZ385" t="str">
            <v/>
          </cell>
          <cell r="BB385" t="str">
            <v/>
          </cell>
          <cell r="BC385" t="str">
            <v/>
          </cell>
          <cell r="BE385" t="b">
            <v>0</v>
          </cell>
          <cell r="BF385">
            <v>5</v>
          </cell>
          <cell r="BI385">
            <v>42853</v>
          </cell>
          <cell r="BJ385">
            <v>42881</v>
          </cell>
          <cell r="BK385">
            <v>42885</v>
          </cell>
          <cell r="BL385">
            <v>42913</v>
          </cell>
          <cell r="BM385" t="str">
            <v>CLSD</v>
          </cell>
          <cell r="BN385">
            <v>42891</v>
          </cell>
          <cell r="BO385" t="str">
            <v>12/07/17 IB Project Complete
13/06/17 IB Signed ECF Received
05/06/17 DC CCN Approval received today.
30/05/17 DC CCN Sent to networks today.
11/04/17 DC Email fro HR asking for the CCN date to be pushed out to 26th May.
03/04/17 DC CA received from netwo</v>
          </cell>
          <cell r="BQ385" t="str">
            <v/>
          </cell>
          <cell r="BS385" t="str">
            <v/>
          </cell>
          <cell r="BU385" t="str">
            <v/>
          </cell>
          <cell r="BW385" t="str">
            <v/>
          </cell>
          <cell r="BX385" t="str">
            <v>Low</v>
          </cell>
          <cell r="BY385" t="str">
            <v/>
          </cell>
          <cell r="BZ385" t="str">
            <v/>
          </cell>
          <cell r="CA385" t="str">
            <v/>
          </cell>
          <cell r="CB385" t="str">
            <v/>
          </cell>
          <cell r="CC385" t="str">
            <v/>
          </cell>
          <cell r="CD385" t="str">
            <v/>
          </cell>
          <cell r="CE385" t="str">
            <v/>
          </cell>
          <cell r="CF385" t="str">
            <v/>
          </cell>
          <cell r="CG385" t="b">
            <v>0</v>
          </cell>
          <cell r="CH385" t="str">
            <v/>
          </cell>
          <cell r="CJ385" t="b">
            <v>0</v>
          </cell>
          <cell r="CK385" t="b">
            <v>0</v>
          </cell>
          <cell r="CL385" t="b">
            <v>0</v>
          </cell>
          <cell r="CM385" t="str">
            <v/>
          </cell>
          <cell r="CO385" t="str">
            <v/>
          </cell>
          <cell r="CP385" t="str">
            <v/>
          </cell>
          <cell r="CQ385" t="b">
            <v>0</v>
          </cell>
          <cell r="CR385" t="b">
            <v>0</v>
          </cell>
          <cell r="CS385" t="str">
            <v/>
          </cell>
          <cell r="CT385" t="str">
            <v/>
          </cell>
          <cell r="CU385" t="str">
            <v/>
          </cell>
          <cell r="CV385" t="str">
            <v/>
          </cell>
          <cell r="CW385" t="str">
            <v/>
          </cell>
          <cell r="CX385" t="b">
            <v>0</v>
          </cell>
          <cell r="CY385" t="b">
            <v>0</v>
          </cell>
          <cell r="CZ385" t="b">
            <v>0</v>
          </cell>
          <cell r="DA385" t="b">
            <v>0</v>
          </cell>
          <cell r="DB385" t="str">
            <v/>
          </cell>
          <cell r="DC385" t="str">
            <v/>
          </cell>
          <cell r="DD385" t="str">
            <v/>
          </cell>
          <cell r="DE385" t="b">
            <v>0</v>
          </cell>
          <cell r="DF385" t="b">
            <v>0</v>
          </cell>
        </row>
        <row r="386">
          <cell r="A386" t="str">
            <v>COR1001</v>
          </cell>
          <cell r="B386" t="str">
            <v>Gas Secure Networks</v>
          </cell>
          <cell r="C386" t="str">
            <v>Z1 - Change completed</v>
          </cell>
          <cell r="D386">
            <v>40956</v>
          </cell>
          <cell r="E386" t="str">
            <v>CO RCVD 13/05/2009,EQ PNDG 13/05/2009,PD PROD 11/06/2009,PD IMPD 31/01/2011,PD SENT 17/02/2012,PD CLSD 17/02/2012,EQ PNDG 13/05/2009,PD CLSD 17/02/2012</v>
          </cell>
          <cell r="F386" t="str">
            <v/>
          </cell>
          <cell r="G386" t="b">
            <v>0</v>
          </cell>
          <cell r="H386" t="str">
            <v/>
          </cell>
          <cell r="I386">
            <v>39946</v>
          </cell>
          <cell r="J386">
            <v>39961</v>
          </cell>
          <cell r="L386" t="b">
            <v>0</v>
          </cell>
          <cell r="M386" t="str">
            <v/>
          </cell>
          <cell r="N386" t="str">
            <v/>
          </cell>
          <cell r="O386" t="str">
            <v/>
          </cell>
          <cell r="P386" t="str">
            <v/>
          </cell>
          <cell r="Q386" t="str">
            <v>Workload Meeting 13/05/09</v>
          </cell>
          <cell r="R386" t="str">
            <v>Chris Fears</v>
          </cell>
          <cell r="S386" t="str">
            <v>Sat Kalsi</v>
          </cell>
          <cell r="T386" t="str">
            <v>CR (internal)</v>
          </cell>
          <cell r="U386" t="str">
            <v>COMPLETE</v>
          </cell>
          <cell r="V386" t="b">
            <v>0</v>
          </cell>
          <cell r="X386" t="str">
            <v>Tony Long</v>
          </cell>
          <cell r="Y386">
            <v>39961</v>
          </cell>
          <cell r="AD386" t="str">
            <v/>
          </cell>
          <cell r="AF386" t="str">
            <v>PNDG</v>
          </cell>
          <cell r="AG386">
            <v>39946</v>
          </cell>
          <cell r="AN386" t="str">
            <v/>
          </cell>
          <cell r="AR386" t="str">
            <v/>
          </cell>
          <cell r="AS386" t="str">
            <v/>
          </cell>
          <cell r="AZ386" t="str">
            <v/>
          </cell>
          <cell r="BB386" t="str">
            <v/>
          </cell>
          <cell r="BC386" t="str">
            <v/>
          </cell>
          <cell r="BE386" t="b">
            <v>0</v>
          </cell>
          <cell r="BF386">
            <v>8</v>
          </cell>
          <cell r="BG386">
            <v>40086</v>
          </cell>
          <cell r="BH386">
            <v>40574</v>
          </cell>
          <cell r="BI386">
            <v>40574</v>
          </cell>
          <cell r="BJ386">
            <v>40956</v>
          </cell>
          <cell r="BK386">
            <v>40956</v>
          </cell>
          <cell r="BM386" t="str">
            <v>CLSD</v>
          </cell>
          <cell r="BN386">
            <v>40956</v>
          </cell>
          <cell r="BO386" t="str">
            <v>20/02/12 AK - Spoke to Tony Long to check that the closure document from NG is the right document. This project was run by NG themselves. They have released the closure document to Xoserve but do not want the values to be visible, hence the document has b</v>
          </cell>
          <cell r="BQ386" t="str">
            <v/>
          </cell>
          <cell r="BS386" t="str">
            <v/>
          </cell>
          <cell r="BU386" t="str">
            <v/>
          </cell>
          <cell r="BW386" t="str">
            <v/>
          </cell>
          <cell r="BX386" t="str">
            <v/>
          </cell>
          <cell r="BY386" t="str">
            <v/>
          </cell>
          <cell r="BZ386" t="str">
            <v/>
          </cell>
          <cell r="CA386" t="str">
            <v/>
          </cell>
          <cell r="CB386" t="str">
            <v/>
          </cell>
          <cell r="CC386" t="str">
            <v/>
          </cell>
          <cell r="CD386" t="str">
            <v/>
          </cell>
          <cell r="CE386" t="str">
            <v/>
          </cell>
          <cell r="CF386" t="str">
            <v/>
          </cell>
          <cell r="CG386" t="b">
            <v>0</v>
          </cell>
          <cell r="CH386" t="str">
            <v/>
          </cell>
          <cell r="CJ386" t="b">
            <v>0</v>
          </cell>
          <cell r="CK386" t="b">
            <v>0</v>
          </cell>
          <cell r="CL386" t="b">
            <v>0</v>
          </cell>
          <cell r="CM386" t="str">
            <v/>
          </cell>
          <cell r="CO386" t="str">
            <v/>
          </cell>
          <cell r="CP386" t="str">
            <v/>
          </cell>
          <cell r="CQ386" t="b">
            <v>0</v>
          </cell>
          <cell r="CR386" t="b">
            <v>0</v>
          </cell>
          <cell r="CS386" t="str">
            <v/>
          </cell>
          <cell r="CT386" t="str">
            <v/>
          </cell>
          <cell r="CU386" t="str">
            <v/>
          </cell>
          <cell r="CV386" t="str">
            <v/>
          </cell>
          <cell r="CW386" t="str">
            <v/>
          </cell>
          <cell r="CX386" t="b">
            <v>0</v>
          </cell>
          <cell r="CY386" t="b">
            <v>0</v>
          </cell>
          <cell r="CZ386" t="b">
            <v>0</v>
          </cell>
          <cell r="DA386" t="b">
            <v>0</v>
          </cell>
          <cell r="DB386" t="str">
            <v/>
          </cell>
          <cell r="DC386" t="str">
            <v/>
          </cell>
          <cell r="DD386" t="str">
            <v/>
          </cell>
          <cell r="DE386" t="b">
            <v>0</v>
          </cell>
          <cell r="DF386" t="b">
            <v>0</v>
          </cell>
        </row>
        <row r="387">
          <cell r="A387" t="str">
            <v>COR1130</v>
          </cell>
          <cell r="B387" t="str">
            <v>Programme Management Software</v>
          </cell>
          <cell r="C387" t="str">
            <v>Z2 - Change cancelled</v>
          </cell>
          <cell r="D387">
            <v>40522</v>
          </cell>
          <cell r="E387" t="str">
            <v>CO RCVD 13/02/2008,EQ PNDG 20/02/2008,EQ PROD 20/02/2008,EQ SENT 10/03/2008,BE RCVD 14/03/2008,BE PNDG 25/03/2008,BE PROD 25/03/2008,BE SENT 13/10/2008,CA RCVD 10/12/2010,PD PROD 10/12/2010,EQ SENT 10/03/2008,PD PROD 10/12/2010</v>
          </cell>
          <cell r="F387" t="str">
            <v>Project initiated to initially investigate options for improving methods &amp; tools employed to both manage projects / programmes &amp; the management information available; followed by (subject to Project Board &amp; further Financial approval) the implementation o</v>
          </cell>
          <cell r="G387" t="b">
            <v>0</v>
          </cell>
          <cell r="H387" t="str">
            <v/>
          </cell>
          <cell r="I387">
            <v>39491</v>
          </cell>
          <cell r="L387" t="b">
            <v>0</v>
          </cell>
          <cell r="M387" t="str">
            <v/>
          </cell>
          <cell r="N387" t="str">
            <v/>
          </cell>
          <cell r="O387" t="str">
            <v/>
          </cell>
          <cell r="P387" t="str">
            <v>Steve Adcock</v>
          </cell>
          <cell r="Q387" t="str">
            <v>Prioritisation Meeting 20/02/08</v>
          </cell>
          <cell r="R387" t="str">
            <v>Steve Adcock</v>
          </cell>
          <cell r="S387" t="str">
            <v>Lorraine Cave</v>
          </cell>
          <cell r="T387" t="str">
            <v>CR (internal)</v>
          </cell>
          <cell r="U387" t="str">
            <v>CLOSED</v>
          </cell>
          <cell r="V387" t="b">
            <v>0</v>
          </cell>
          <cell r="X387" t="str">
            <v>Rachel Nock</v>
          </cell>
          <cell r="Z387">
            <v>39517</v>
          </cell>
          <cell r="AA387">
            <v>39517</v>
          </cell>
          <cell r="AB387">
            <v>39517</v>
          </cell>
          <cell r="AC387">
            <v>0</v>
          </cell>
          <cell r="AD387" t="str">
            <v/>
          </cell>
          <cell r="AF387" t="str">
            <v>SENT</v>
          </cell>
          <cell r="AG387">
            <v>39517</v>
          </cell>
          <cell r="AH387">
            <v>39532</v>
          </cell>
          <cell r="AI387">
            <v>39574</v>
          </cell>
          <cell r="AJ387">
            <v>39574</v>
          </cell>
          <cell r="AK387">
            <v>39734</v>
          </cell>
          <cell r="AL387">
            <v>39734</v>
          </cell>
          <cell r="AM387">
            <v>39734</v>
          </cell>
          <cell r="AN387" t="str">
            <v>Ian Wilson</v>
          </cell>
          <cell r="AO387">
            <v>39826</v>
          </cell>
          <cell r="AR387" t="str">
            <v/>
          </cell>
          <cell r="AS387" t="str">
            <v>SENT</v>
          </cell>
          <cell r="AT387">
            <v>39734</v>
          </cell>
          <cell r="AU387">
            <v>40522</v>
          </cell>
          <cell r="AZ387" t="str">
            <v/>
          </cell>
          <cell r="BB387" t="str">
            <v/>
          </cell>
          <cell r="BC387" t="str">
            <v>RCVD</v>
          </cell>
          <cell r="BD387">
            <v>40522</v>
          </cell>
          <cell r="BE387" t="b">
            <v>0</v>
          </cell>
          <cell r="BF387">
            <v>6</v>
          </cell>
          <cell r="BJ387">
            <v>40939</v>
          </cell>
          <cell r="BM387" t="str">
            <v>CLSD</v>
          </cell>
          <cell r="BN387">
            <v>42928</v>
          </cell>
          <cell r="BO387" t="str">
            <v>21/07/16: Cm This has been closed after a long time - since 2010 no actions received.
03.11.15- CM chased Jie about this
28/09/15- CM spoke to Jie about this one and she is going to investigate with regards to the closure of the finances.
19/08/15- CM  Em</v>
          </cell>
          <cell r="BQ387" t="str">
            <v/>
          </cell>
          <cell r="BS387" t="str">
            <v/>
          </cell>
          <cell r="BU387" t="str">
            <v/>
          </cell>
          <cell r="BW387" t="str">
            <v/>
          </cell>
          <cell r="BX387" t="str">
            <v/>
          </cell>
          <cell r="BY387" t="str">
            <v/>
          </cell>
          <cell r="BZ387" t="str">
            <v/>
          </cell>
          <cell r="CA387" t="str">
            <v/>
          </cell>
          <cell r="CB387" t="str">
            <v/>
          </cell>
          <cell r="CC387" t="str">
            <v/>
          </cell>
          <cell r="CD387" t="str">
            <v/>
          </cell>
          <cell r="CE387" t="str">
            <v/>
          </cell>
          <cell r="CF387" t="str">
            <v/>
          </cell>
          <cell r="CG387" t="b">
            <v>0</v>
          </cell>
          <cell r="CH387" t="str">
            <v/>
          </cell>
          <cell r="CJ387" t="b">
            <v>0</v>
          </cell>
          <cell r="CK387" t="b">
            <v>0</v>
          </cell>
          <cell r="CL387" t="b">
            <v>0</v>
          </cell>
          <cell r="CM387" t="str">
            <v/>
          </cell>
          <cell r="CO387" t="str">
            <v/>
          </cell>
          <cell r="CP387" t="str">
            <v/>
          </cell>
          <cell r="CQ387" t="b">
            <v>0</v>
          </cell>
          <cell r="CR387" t="b">
            <v>0</v>
          </cell>
          <cell r="CS387" t="str">
            <v/>
          </cell>
          <cell r="CT387" t="str">
            <v/>
          </cell>
          <cell r="CU387" t="str">
            <v/>
          </cell>
          <cell r="CV387" t="str">
            <v/>
          </cell>
          <cell r="CW387" t="str">
            <v/>
          </cell>
          <cell r="CX387" t="b">
            <v>0</v>
          </cell>
          <cell r="CY387" t="b">
            <v>0</v>
          </cell>
          <cell r="CZ387" t="b">
            <v>0</v>
          </cell>
          <cell r="DA387" t="b">
            <v>0</v>
          </cell>
          <cell r="DB387" t="str">
            <v/>
          </cell>
          <cell r="DC387" t="str">
            <v/>
          </cell>
          <cell r="DD387" t="str">
            <v/>
          </cell>
          <cell r="DE387" t="b">
            <v>0</v>
          </cell>
          <cell r="DF387" t="b">
            <v>0</v>
          </cell>
        </row>
        <row r="388">
          <cell r="A388" t="str">
            <v>COR1133</v>
          </cell>
          <cell r="B388" t="str">
            <v xml:space="preserve">DM Elective Service </v>
          </cell>
          <cell r="C388" t="str">
            <v>Z2 - Change cancelled</v>
          </cell>
          <cell r="D388">
            <v>42474</v>
          </cell>
          <cell r="E388" t="str">
            <v xml:space="preserve">CO RCVD 13/08/2008,EQ PROD 13/08/2008,EQ SENT 01/09/2008,BE RCVD 27/10/2008,BE PNDG 27/10/2008,BE PROD 27/10/2008,BE PROD 21/11/2008,BE SENT 09/04/2009,CA RCVD 21/12/2009,SN PNDG 21/12/2009,SN PROD 21/12/2009,SN SENT 20/01/2010,PD PROD 24/02/2010,PD IMPD </v>
          </cell>
          <cell r="F388" t="str">
            <v>MOD 0175 – Encouraging Participation in the Elective Daily Metered Regime.</v>
          </cell>
          <cell r="G388" t="b">
            <v>0</v>
          </cell>
          <cell r="H388" t="str">
            <v/>
          </cell>
          <cell r="I388">
            <v>39673</v>
          </cell>
          <cell r="L388" t="b">
            <v>0</v>
          </cell>
          <cell r="M388" t="str">
            <v>ALL</v>
          </cell>
          <cell r="N388" t="str">
            <v/>
          </cell>
          <cell r="O388" t="str">
            <v>Joel Martin</v>
          </cell>
          <cell r="P388" t="str">
            <v>JM</v>
          </cell>
          <cell r="Q388" t="str">
            <v>Prioritisation Meeting 13/08/08</v>
          </cell>
          <cell r="R388" t="str">
            <v>Alison Jennings</v>
          </cell>
          <cell r="S388" t="str">
            <v>Lorraine Cave</v>
          </cell>
          <cell r="T388" t="str">
            <v>CR (internal)</v>
          </cell>
          <cell r="U388" t="str">
            <v>CLOSED</v>
          </cell>
          <cell r="V388" t="b">
            <v>1</v>
          </cell>
          <cell r="X388" t="str">
            <v/>
          </cell>
          <cell r="Z388">
            <v>39692</v>
          </cell>
          <cell r="AA388">
            <v>39692</v>
          </cell>
          <cell r="AB388">
            <v>39692</v>
          </cell>
          <cell r="AC388">
            <v>58000</v>
          </cell>
          <cell r="AD388" t="str">
            <v>16 weeks</v>
          </cell>
          <cell r="AE388">
            <v>39721</v>
          </cell>
          <cell r="AF388" t="str">
            <v>SENT</v>
          </cell>
          <cell r="AG388">
            <v>39692</v>
          </cell>
          <cell r="AH388">
            <v>39748</v>
          </cell>
          <cell r="AI388">
            <v>39762</v>
          </cell>
          <cell r="AJ388">
            <v>39759</v>
          </cell>
          <cell r="AK388">
            <v>39912</v>
          </cell>
          <cell r="AL388">
            <v>39912</v>
          </cell>
          <cell r="AM388">
            <v>39912</v>
          </cell>
          <cell r="AN388" t="str">
            <v>XM2 Review Meeting 31/03/09</v>
          </cell>
          <cell r="AO388">
            <v>40003</v>
          </cell>
          <cell r="AP388">
            <v>522390</v>
          </cell>
          <cell r="AR388" t="str">
            <v/>
          </cell>
          <cell r="AS388" t="str">
            <v>SENT</v>
          </cell>
          <cell r="AT388">
            <v>39912</v>
          </cell>
          <cell r="AU388">
            <v>40168</v>
          </cell>
          <cell r="AV388">
            <v>40185</v>
          </cell>
          <cell r="AW388">
            <v>40185</v>
          </cell>
          <cell r="AX388">
            <v>40200</v>
          </cell>
          <cell r="AY388">
            <v>40200</v>
          </cell>
          <cell r="AZ388" t="str">
            <v>Lorraine Cave</v>
          </cell>
          <cell r="BA388">
            <v>40198</v>
          </cell>
          <cell r="BB388" t="str">
            <v>12 months</v>
          </cell>
          <cell r="BC388" t="str">
            <v>SENT</v>
          </cell>
          <cell r="BD388">
            <v>40198</v>
          </cell>
          <cell r="BE388" t="b">
            <v>1</v>
          </cell>
          <cell r="BF388">
            <v>4</v>
          </cell>
          <cell r="BG388">
            <v>40168</v>
          </cell>
          <cell r="BH388">
            <v>40504</v>
          </cell>
          <cell r="BI388">
            <v>40504</v>
          </cell>
          <cell r="BJ388">
            <v>40939</v>
          </cell>
          <cell r="BM388" t="str">
            <v>CLSD</v>
          </cell>
          <cell r="BN388">
            <v>40504</v>
          </cell>
          <cell r="BO388" t="str">
            <v>14/04/16: Email confirming from Finance (Mark Bignell) to now close down these 3 projects - COR1133,  and COR1483 can be closed.  I have the final spend as being £613,160.30.  There are no further invoices expected.
21/03/16: LC in planning meeting -
14/1</v>
          </cell>
          <cell r="BQ388" t="str">
            <v/>
          </cell>
          <cell r="BS388" t="str">
            <v/>
          </cell>
          <cell r="BU388" t="str">
            <v/>
          </cell>
          <cell r="BW388" t="str">
            <v/>
          </cell>
          <cell r="BX388" t="str">
            <v/>
          </cell>
          <cell r="BY388" t="str">
            <v/>
          </cell>
          <cell r="BZ388" t="str">
            <v/>
          </cell>
          <cell r="CA388" t="str">
            <v/>
          </cell>
          <cell r="CB388" t="str">
            <v/>
          </cell>
          <cell r="CC388" t="str">
            <v/>
          </cell>
          <cell r="CD388" t="str">
            <v/>
          </cell>
          <cell r="CE388" t="str">
            <v/>
          </cell>
          <cell r="CF388" t="str">
            <v/>
          </cell>
          <cell r="CG388" t="b">
            <v>0</v>
          </cell>
          <cell r="CH388" t="str">
            <v/>
          </cell>
          <cell r="CJ388" t="b">
            <v>0</v>
          </cell>
          <cell r="CK388" t="b">
            <v>0</v>
          </cell>
          <cell r="CL388" t="b">
            <v>0</v>
          </cell>
          <cell r="CM388" t="str">
            <v/>
          </cell>
          <cell r="CO388" t="str">
            <v/>
          </cell>
          <cell r="CP388" t="str">
            <v/>
          </cell>
          <cell r="CQ388" t="b">
            <v>0</v>
          </cell>
          <cell r="CR388" t="b">
            <v>0</v>
          </cell>
          <cell r="CS388" t="str">
            <v/>
          </cell>
          <cell r="CT388" t="str">
            <v/>
          </cell>
          <cell r="CU388" t="str">
            <v/>
          </cell>
          <cell r="CV388" t="str">
            <v/>
          </cell>
          <cell r="CW388" t="str">
            <v/>
          </cell>
          <cell r="CX388" t="b">
            <v>0</v>
          </cell>
          <cell r="CY388" t="b">
            <v>0</v>
          </cell>
          <cell r="CZ388" t="b">
            <v>0</v>
          </cell>
          <cell r="DA388" t="b">
            <v>0</v>
          </cell>
          <cell r="DB388" t="str">
            <v/>
          </cell>
          <cell r="DC388" t="str">
            <v/>
          </cell>
          <cell r="DD388" t="str">
            <v/>
          </cell>
          <cell r="DE388" t="b">
            <v>0</v>
          </cell>
          <cell r="DF388" t="b">
            <v>0</v>
          </cell>
        </row>
        <row r="389">
          <cell r="A389" t="str">
            <v>COR2011</v>
          </cell>
          <cell r="B389" t="str">
            <v>SPAA Creation of Product Id</v>
          </cell>
          <cell r="C389" t="str">
            <v>Z2 - Change cancelled</v>
          </cell>
          <cell r="D389">
            <v>40918</v>
          </cell>
          <cell r="E389" t="str">
            <v>CO RCVD 06/07/2010,EQ PNDG 20/07/2010,EQ PROD 05/08/2010,EQ SENT 27/08/2010,BE RCVD 27/08/2010,BE PNDG 27/08/2010,BE PROD 27/08/2010,PD SENT 03/01/2012,PD CLSD 10/01/2012,EQ SENT 27/08/2010,PD CLSD 10/01/2012</v>
          </cell>
          <cell r="F389" t="str">
            <v>Change to maintain 'Product Id' data in line with UK Link data.</v>
          </cell>
          <cell r="G389" t="b">
            <v>0</v>
          </cell>
          <cell r="H389" t="str">
            <v/>
          </cell>
          <cell r="I389">
            <v>40365</v>
          </cell>
          <cell r="J389">
            <v>40396</v>
          </cell>
          <cell r="L389" t="b">
            <v>0</v>
          </cell>
          <cell r="M389" t="str">
            <v>ADN</v>
          </cell>
          <cell r="N389" t="str">
            <v/>
          </cell>
          <cell r="O389" t="str">
            <v>Simon Trivella</v>
          </cell>
          <cell r="P389" t="str">
            <v>Simon Trivella</v>
          </cell>
          <cell r="Q389" t="str">
            <v>Workload Meeting 01/09/10</v>
          </cell>
          <cell r="R389" t="str">
            <v>Alison Jennings</v>
          </cell>
          <cell r="S389" t="str">
            <v>Dave Turpin</v>
          </cell>
          <cell r="T389" t="str">
            <v>CO</v>
          </cell>
          <cell r="U389" t="str">
            <v>CLOSED</v>
          </cell>
          <cell r="V389" t="b">
            <v>1</v>
          </cell>
          <cell r="X389" t="str">
            <v/>
          </cell>
          <cell r="Y389">
            <v>40395</v>
          </cell>
          <cell r="Z389">
            <v>40417</v>
          </cell>
          <cell r="AA389">
            <v>40417</v>
          </cell>
          <cell r="AB389">
            <v>40417</v>
          </cell>
          <cell r="AC389">
            <v>0</v>
          </cell>
          <cell r="AD389" t="str">
            <v>6mths from receipt of BEO</v>
          </cell>
          <cell r="AE389">
            <v>40508</v>
          </cell>
          <cell r="AF389" t="str">
            <v>SENT</v>
          </cell>
          <cell r="AG389">
            <v>40417</v>
          </cell>
          <cell r="AH389">
            <v>40417</v>
          </cell>
          <cell r="AN389" t="str">
            <v/>
          </cell>
          <cell r="AR389" t="str">
            <v/>
          </cell>
          <cell r="AS389" t="str">
            <v>PROD</v>
          </cell>
          <cell r="AT389">
            <v>40417</v>
          </cell>
          <cell r="AZ389" t="str">
            <v/>
          </cell>
          <cell r="BB389" t="str">
            <v/>
          </cell>
          <cell r="BC389" t="str">
            <v/>
          </cell>
          <cell r="BE389" t="b">
            <v>0</v>
          </cell>
          <cell r="BF389">
            <v>3</v>
          </cell>
          <cell r="BM389" t="str">
            <v>CLSD</v>
          </cell>
          <cell r="BN389">
            <v>40918</v>
          </cell>
          <cell r="BO389" t="str">
            <v>10/01/12 AK - Email rec'd from Simon Trivella stating "Thanks Dave, in that case I totally agree that COR 2011 can be closed/withdrawn." Change closed.
10/01/12 AK - Email sent to Simon Trivella from Dave Addison stating "We talked about this at one of th</v>
          </cell>
          <cell r="BQ389" t="str">
            <v/>
          </cell>
          <cell r="BS389" t="str">
            <v/>
          </cell>
          <cell r="BU389" t="str">
            <v/>
          </cell>
          <cell r="BW389" t="str">
            <v/>
          </cell>
          <cell r="BX389" t="str">
            <v/>
          </cell>
          <cell r="BY389" t="str">
            <v/>
          </cell>
          <cell r="BZ389" t="str">
            <v/>
          </cell>
          <cell r="CA389" t="str">
            <v/>
          </cell>
          <cell r="CB389" t="str">
            <v/>
          </cell>
          <cell r="CC389" t="str">
            <v/>
          </cell>
          <cell r="CD389" t="str">
            <v/>
          </cell>
          <cell r="CE389" t="str">
            <v/>
          </cell>
          <cell r="CF389" t="str">
            <v/>
          </cell>
          <cell r="CG389" t="b">
            <v>0</v>
          </cell>
          <cell r="CH389" t="str">
            <v/>
          </cell>
          <cell r="CJ389" t="b">
            <v>0</v>
          </cell>
          <cell r="CK389" t="b">
            <v>0</v>
          </cell>
          <cell r="CL389" t="b">
            <v>0</v>
          </cell>
          <cell r="CM389" t="str">
            <v/>
          </cell>
          <cell r="CO389" t="str">
            <v/>
          </cell>
          <cell r="CP389" t="str">
            <v/>
          </cell>
          <cell r="CQ389" t="b">
            <v>0</v>
          </cell>
          <cell r="CR389" t="b">
            <v>0</v>
          </cell>
          <cell r="CS389" t="str">
            <v/>
          </cell>
          <cell r="CT389" t="str">
            <v/>
          </cell>
          <cell r="CU389" t="str">
            <v/>
          </cell>
          <cell r="CV389" t="str">
            <v/>
          </cell>
          <cell r="CW389" t="str">
            <v/>
          </cell>
          <cell r="CX389" t="b">
            <v>0</v>
          </cell>
          <cell r="CY389" t="b">
            <v>0</v>
          </cell>
          <cell r="CZ389" t="b">
            <v>0</v>
          </cell>
          <cell r="DA389" t="b">
            <v>0</v>
          </cell>
          <cell r="DB389" t="str">
            <v/>
          </cell>
          <cell r="DC389" t="str">
            <v/>
          </cell>
          <cell r="DD389" t="str">
            <v/>
          </cell>
          <cell r="DE389" t="b">
            <v>0</v>
          </cell>
          <cell r="DF389" t="b">
            <v>0</v>
          </cell>
        </row>
        <row r="390">
          <cell r="A390" t="str">
            <v>COR2925</v>
          </cell>
          <cell r="B390" t="str">
            <v>Gemini Integration with PRISMA</v>
          </cell>
          <cell r="C390" t="str">
            <v>Z1 - Change completed</v>
          </cell>
          <cell r="D390">
            <v>41681</v>
          </cell>
          <cell r="E390" t="str">
            <v>CO RCVD 31/01/2013
EQ PNDG 14/02/2013
EQ PROD 22/03/2013
EQ SENT 13/05/2013
BE RCVD 20/06/2013
BE PROD 20/06/2013
BE PROD 03/07/2013
PD-PROD 25/11/2013
PD-SENT 20/01/2014
PD CLSD 11/02/2014</v>
          </cell>
          <cell r="F390" t="str">
            <v>The change which is to be covered by this assessment relates specifically to the impact of interfacing Gemini with a common capacity booking platform for EU Interconnection Points. This change forms a subset of the overall CAM code obligations.</v>
          </cell>
          <cell r="G390" t="b">
            <v>1</v>
          </cell>
          <cell r="H390" t="str">
            <v/>
          </cell>
          <cell r="I390">
            <v>41305</v>
          </cell>
          <cell r="J390">
            <v>41319</v>
          </cell>
          <cell r="L390" t="b">
            <v>0</v>
          </cell>
          <cell r="M390" t="str">
            <v>NNW</v>
          </cell>
          <cell r="N390" t="str">
            <v>NGT</v>
          </cell>
          <cell r="O390" t="str">
            <v>Sean McGoldrick</v>
          </cell>
          <cell r="P390" t="str">
            <v>Sean McGoldrick</v>
          </cell>
          <cell r="Q390" t="str">
            <v>Workload Meeting 13/02/13</v>
          </cell>
          <cell r="R390" t="str">
            <v>Mark Cockayne</v>
          </cell>
          <cell r="S390" t="str">
            <v>Andy Earnshaw</v>
          </cell>
          <cell r="T390" t="str">
            <v>CO</v>
          </cell>
          <cell r="U390" t="str">
            <v>COMPLETE</v>
          </cell>
          <cell r="V390" t="b">
            <v>1</v>
          </cell>
          <cell r="X390" t="str">
            <v>Hannah Reddy</v>
          </cell>
          <cell r="Y390">
            <v>41319</v>
          </cell>
          <cell r="Z390">
            <v>41422</v>
          </cell>
          <cell r="AB390">
            <v>41407</v>
          </cell>
          <cell r="AC390">
            <v>76200</v>
          </cell>
          <cell r="AD390" t="str">
            <v>10 weeks</v>
          </cell>
          <cell r="AE390">
            <v>41499</v>
          </cell>
          <cell r="AF390" t="str">
            <v>SENT</v>
          </cell>
          <cell r="AG390">
            <v>41407</v>
          </cell>
          <cell r="AH390">
            <v>41445</v>
          </cell>
          <cell r="AI390">
            <v>41458</v>
          </cell>
          <cell r="AJ390">
            <v>41458</v>
          </cell>
          <cell r="AN390" t="str">
            <v/>
          </cell>
          <cell r="AR390" t="str">
            <v/>
          </cell>
          <cell r="AS390" t="str">
            <v>PROD</v>
          </cell>
          <cell r="AT390">
            <v>41458</v>
          </cell>
          <cell r="AZ390" t="str">
            <v/>
          </cell>
          <cell r="BB390" t="str">
            <v/>
          </cell>
          <cell r="BC390" t="str">
            <v/>
          </cell>
          <cell r="BE390" t="b">
            <v>0</v>
          </cell>
          <cell r="BF390">
            <v>5</v>
          </cell>
          <cell r="BK390">
            <v>41659</v>
          </cell>
          <cell r="BL390">
            <v>41687</v>
          </cell>
          <cell r="BM390" t="str">
            <v>CLSD</v>
          </cell>
          <cell r="BN390">
            <v>41681</v>
          </cell>
          <cell r="BO390" t="str">
            <v>03/09/13 KB - E mail received form Sean confirming his approval for Xoserve to not deliver a BER for COR2925 &amp; COR2959.  NGT will expect to receive a Word document detailing the information usually contained within a BER.  Noe sent to Project team advisin</v>
          </cell>
          <cell r="BQ390" t="str">
            <v/>
          </cell>
          <cell r="BS390" t="str">
            <v/>
          </cell>
          <cell r="BU390" t="str">
            <v/>
          </cell>
          <cell r="BW390" t="str">
            <v/>
          </cell>
          <cell r="BX390" t="str">
            <v/>
          </cell>
          <cell r="BY390" t="str">
            <v/>
          </cell>
          <cell r="BZ390" t="str">
            <v/>
          </cell>
          <cell r="CA390" t="str">
            <v/>
          </cell>
          <cell r="CB390" t="str">
            <v/>
          </cell>
          <cell r="CC390" t="str">
            <v/>
          </cell>
          <cell r="CD390" t="str">
            <v/>
          </cell>
          <cell r="CE390" t="str">
            <v/>
          </cell>
          <cell r="CF390" t="str">
            <v/>
          </cell>
          <cell r="CG390" t="b">
            <v>0</v>
          </cell>
          <cell r="CH390" t="str">
            <v/>
          </cell>
          <cell r="CJ390" t="b">
            <v>0</v>
          </cell>
          <cell r="CK390" t="b">
            <v>0</v>
          </cell>
          <cell r="CL390" t="b">
            <v>0</v>
          </cell>
          <cell r="CM390" t="str">
            <v/>
          </cell>
          <cell r="CO390" t="str">
            <v/>
          </cell>
          <cell r="CP390" t="str">
            <v/>
          </cell>
          <cell r="CQ390" t="b">
            <v>0</v>
          </cell>
          <cell r="CR390" t="b">
            <v>0</v>
          </cell>
          <cell r="CS390" t="str">
            <v/>
          </cell>
          <cell r="CT390" t="str">
            <v/>
          </cell>
          <cell r="CU390" t="str">
            <v/>
          </cell>
          <cell r="CV390" t="str">
            <v/>
          </cell>
          <cell r="CW390" t="str">
            <v/>
          </cell>
          <cell r="CX390" t="b">
            <v>0</v>
          </cell>
          <cell r="CY390" t="b">
            <v>0</v>
          </cell>
          <cell r="CZ390" t="b">
            <v>0</v>
          </cell>
          <cell r="DA390" t="b">
            <v>0</v>
          </cell>
          <cell r="DB390" t="str">
            <v/>
          </cell>
          <cell r="DC390" t="str">
            <v/>
          </cell>
          <cell r="DD390" t="str">
            <v/>
          </cell>
          <cell r="DE390" t="b">
            <v>0</v>
          </cell>
          <cell r="DF390" t="b">
            <v>0</v>
          </cell>
        </row>
        <row r="391">
          <cell r="A391" t="str">
            <v>COR2693</v>
          </cell>
          <cell r="B391" t="str">
            <v>IT360 Resilience Project</v>
          </cell>
          <cell r="C391" t="str">
            <v>Z1 - Change completed</v>
          </cell>
          <cell r="D391">
            <v>41466</v>
          </cell>
          <cell r="E391" t="str">
            <v>CO RCVD 16/07/2012,EQ PROD 30/07/2012,EQ SENT 30/07/2012,BE PROD 30/07/2012,BE SENT 25/09/2012,PD PROD 25/09/2012,PD IMPD 05/01/2013,PD CLSD 11/07/2013</v>
          </cell>
          <cell r="F391" t="str">
            <v xml:space="preserve">In 2010, IT360 was selected as Xoserve’s Service Management and Infrastructure monitoring tool. It was implemented at Kettering Data Centre in January 2011 at the same time we introduced our own Service Desk in Bangalore. At that time, only 1 instance of </v>
          </cell>
          <cell r="G391" t="b">
            <v>1</v>
          </cell>
          <cell r="H391" t="str">
            <v/>
          </cell>
          <cell r="I391">
            <v>41106</v>
          </cell>
          <cell r="J391">
            <v>41120</v>
          </cell>
          <cell r="L391" t="b">
            <v>0</v>
          </cell>
          <cell r="M391" t="str">
            <v/>
          </cell>
          <cell r="N391" t="str">
            <v/>
          </cell>
          <cell r="O391" t="str">
            <v/>
          </cell>
          <cell r="P391" t="str">
            <v>Jessica Harris</v>
          </cell>
          <cell r="Q391" t="str">
            <v>Workload Meeting 18/07/12</v>
          </cell>
          <cell r="R391" t="str">
            <v>Annie Griffith</v>
          </cell>
          <cell r="S391" t="str">
            <v>Andy Earnshaw</v>
          </cell>
          <cell r="T391" t="str">
            <v>CO</v>
          </cell>
          <cell r="U391" t="str">
            <v>COMPLETE</v>
          </cell>
          <cell r="V391" t="b">
            <v>0</v>
          </cell>
          <cell r="X391" t="str">
            <v>Jessica Harris</v>
          </cell>
          <cell r="Y391">
            <v>41120</v>
          </cell>
          <cell r="Z391">
            <v>41120</v>
          </cell>
          <cell r="AB391">
            <v>41120</v>
          </cell>
          <cell r="AD391" t="str">
            <v/>
          </cell>
          <cell r="AF391" t="str">
            <v>SENT</v>
          </cell>
          <cell r="AG391">
            <v>41120</v>
          </cell>
          <cell r="AH391">
            <v>41120</v>
          </cell>
          <cell r="AI391">
            <v>41134</v>
          </cell>
          <cell r="AJ391">
            <v>41134</v>
          </cell>
          <cell r="AK391">
            <v>41142</v>
          </cell>
          <cell r="AL391">
            <v>41180</v>
          </cell>
          <cell r="AM391">
            <v>41177</v>
          </cell>
          <cell r="AN391" t="str">
            <v/>
          </cell>
          <cell r="AR391" t="str">
            <v/>
          </cell>
          <cell r="AS391" t="str">
            <v>SENT</v>
          </cell>
          <cell r="AT391">
            <v>41177</v>
          </cell>
          <cell r="AZ391" t="str">
            <v/>
          </cell>
          <cell r="BB391" t="str">
            <v/>
          </cell>
          <cell r="BC391" t="str">
            <v/>
          </cell>
          <cell r="BE391" t="b">
            <v>0</v>
          </cell>
          <cell r="BF391">
            <v>7</v>
          </cell>
          <cell r="BH391">
            <v>41281</v>
          </cell>
          <cell r="BI391">
            <v>41279</v>
          </cell>
          <cell r="BM391" t="str">
            <v>CLSD</v>
          </cell>
          <cell r="BN391">
            <v>41466</v>
          </cell>
          <cell r="BO391" t="str">
            <v xml:space="preserve">12/06/13 KB - Note from Jessica advising that PIA was accepted at XEC on 22/06/13 - closedown now completing.  
09/01/13 KB - Implementation confirmed per e-mail from AE                                                                                      </v>
          </cell>
          <cell r="BQ391" t="str">
            <v/>
          </cell>
          <cell r="BS391" t="str">
            <v/>
          </cell>
          <cell r="BU391" t="str">
            <v/>
          </cell>
          <cell r="BW391" t="str">
            <v/>
          </cell>
          <cell r="BX391" t="str">
            <v/>
          </cell>
          <cell r="BY391" t="str">
            <v/>
          </cell>
          <cell r="BZ391" t="str">
            <v/>
          </cell>
          <cell r="CA391" t="str">
            <v/>
          </cell>
          <cell r="CB391" t="str">
            <v/>
          </cell>
          <cell r="CC391" t="str">
            <v/>
          </cell>
          <cell r="CD391" t="str">
            <v/>
          </cell>
          <cell r="CE391" t="str">
            <v/>
          </cell>
          <cell r="CF391" t="str">
            <v/>
          </cell>
          <cell r="CG391" t="b">
            <v>0</v>
          </cell>
          <cell r="CH391" t="str">
            <v/>
          </cell>
          <cell r="CJ391" t="b">
            <v>0</v>
          </cell>
          <cell r="CK391" t="b">
            <v>0</v>
          </cell>
          <cell r="CL391" t="b">
            <v>0</v>
          </cell>
          <cell r="CM391" t="str">
            <v/>
          </cell>
          <cell r="CO391" t="str">
            <v/>
          </cell>
          <cell r="CP391" t="str">
            <v/>
          </cell>
          <cell r="CQ391" t="b">
            <v>0</v>
          </cell>
          <cell r="CR391" t="b">
            <v>0</v>
          </cell>
          <cell r="CS391" t="str">
            <v/>
          </cell>
          <cell r="CT391" t="str">
            <v/>
          </cell>
          <cell r="CU391" t="str">
            <v/>
          </cell>
          <cell r="CV391" t="str">
            <v/>
          </cell>
          <cell r="CW391" t="str">
            <v/>
          </cell>
          <cell r="CX391" t="b">
            <v>0</v>
          </cell>
          <cell r="CY391" t="b">
            <v>0</v>
          </cell>
          <cell r="CZ391" t="b">
            <v>0</v>
          </cell>
          <cell r="DA391" t="b">
            <v>0</v>
          </cell>
          <cell r="DB391" t="str">
            <v/>
          </cell>
          <cell r="DC391" t="str">
            <v/>
          </cell>
          <cell r="DD391" t="str">
            <v/>
          </cell>
          <cell r="DE391" t="b">
            <v>0</v>
          </cell>
          <cell r="DF391" t="b">
            <v>0</v>
          </cell>
        </row>
        <row r="392">
          <cell r="A392" t="str">
            <v>COR1859</v>
          </cell>
          <cell r="B392" t="str">
            <v>CSEPs Reconciliation J82 Rejection Report</v>
          </cell>
          <cell r="C392" t="str">
            <v>Z2 - Change cancelled</v>
          </cell>
          <cell r="D392">
            <v>41592</v>
          </cell>
          <cell r="E392" t="str">
            <v>CO RCVD 24/05/2010,EQ PNDG 02/06/2010,EQ CLSD 14/11/2013</v>
          </cell>
          <cell r="F392" t="str">
            <v>We require a new report from creating our CSEPs system to provide us with rejection from the CRI files. We would like to be able to produce a report by either IGT, SSC or period &amp; the report to bring back all the J82 records that were rejected from the CR</v>
          </cell>
          <cell r="G392" t="b">
            <v>1</v>
          </cell>
          <cell r="H392" t="str">
            <v/>
          </cell>
          <cell r="I392">
            <v>40322</v>
          </cell>
          <cell r="L392" t="b">
            <v>0</v>
          </cell>
          <cell r="M392" t="str">
            <v/>
          </cell>
          <cell r="N392" t="str">
            <v/>
          </cell>
          <cell r="O392" t="str">
            <v/>
          </cell>
          <cell r="P392" t="str">
            <v>Yvonne McHugh</v>
          </cell>
          <cell r="Q392" t="str">
            <v>Workload Meeting 02/06/10</v>
          </cell>
          <cell r="R392" t="str">
            <v>Tricia Moody</v>
          </cell>
          <cell r="S392" t="str">
            <v>Lorraine Cave</v>
          </cell>
          <cell r="T392" t="str">
            <v>CR (internal)</v>
          </cell>
          <cell r="U392" t="str">
            <v>CLOSED</v>
          </cell>
          <cell r="V392" t="b">
            <v>0</v>
          </cell>
          <cell r="X392" t="str">
            <v/>
          </cell>
          <cell r="AD392" t="str">
            <v/>
          </cell>
          <cell r="AF392" t="str">
            <v>CLSD</v>
          </cell>
          <cell r="AG392">
            <v>41592</v>
          </cell>
          <cell r="AN392" t="str">
            <v/>
          </cell>
          <cell r="AR392" t="str">
            <v/>
          </cell>
          <cell r="AS392" t="str">
            <v/>
          </cell>
          <cell r="AZ392" t="str">
            <v/>
          </cell>
          <cell r="BB392" t="str">
            <v/>
          </cell>
          <cell r="BC392" t="str">
            <v/>
          </cell>
          <cell r="BE392" t="b">
            <v>0</v>
          </cell>
          <cell r="BF392">
            <v>6</v>
          </cell>
          <cell r="BM392" t="str">
            <v/>
          </cell>
          <cell r="BO392" t="str">
            <v xml:space="preserve">14/11/13 KB - Closed per discussion with LC &amp; Tricia Moody - to be re-submitted as a Minor Enhancement request. 
10/09/12 KB - Transferred from DT to LC due to change in roles.                                                                               </v>
          </cell>
          <cell r="BQ392" t="str">
            <v/>
          </cell>
          <cell r="BS392" t="str">
            <v/>
          </cell>
          <cell r="BU392" t="str">
            <v/>
          </cell>
          <cell r="BW392" t="str">
            <v/>
          </cell>
          <cell r="BX392" t="str">
            <v/>
          </cell>
          <cell r="BY392" t="str">
            <v/>
          </cell>
          <cell r="BZ392" t="str">
            <v/>
          </cell>
          <cell r="CA392" t="str">
            <v/>
          </cell>
          <cell r="CB392" t="str">
            <v/>
          </cell>
          <cell r="CC392" t="str">
            <v/>
          </cell>
          <cell r="CD392" t="str">
            <v/>
          </cell>
          <cell r="CE392" t="str">
            <v/>
          </cell>
          <cell r="CF392" t="str">
            <v/>
          </cell>
          <cell r="CG392" t="b">
            <v>0</v>
          </cell>
          <cell r="CH392" t="str">
            <v/>
          </cell>
          <cell r="CJ392" t="b">
            <v>0</v>
          </cell>
          <cell r="CK392" t="b">
            <v>0</v>
          </cell>
          <cell r="CL392" t="b">
            <v>0</v>
          </cell>
          <cell r="CM392" t="str">
            <v/>
          </cell>
          <cell r="CO392" t="str">
            <v/>
          </cell>
          <cell r="CP392" t="str">
            <v/>
          </cell>
          <cell r="CQ392" t="b">
            <v>0</v>
          </cell>
          <cell r="CR392" t="b">
            <v>0</v>
          </cell>
          <cell r="CS392" t="str">
            <v/>
          </cell>
          <cell r="CT392" t="str">
            <v/>
          </cell>
          <cell r="CU392" t="str">
            <v/>
          </cell>
          <cell r="CV392" t="str">
            <v/>
          </cell>
          <cell r="CW392" t="str">
            <v/>
          </cell>
          <cell r="CX392" t="b">
            <v>0</v>
          </cell>
          <cell r="CY392" t="b">
            <v>0</v>
          </cell>
          <cell r="CZ392" t="b">
            <v>0</v>
          </cell>
          <cell r="DA392" t="b">
            <v>0</v>
          </cell>
          <cell r="DB392" t="str">
            <v/>
          </cell>
          <cell r="DC392" t="str">
            <v/>
          </cell>
          <cell r="DD392" t="str">
            <v/>
          </cell>
          <cell r="DE392" t="b">
            <v>0</v>
          </cell>
          <cell r="DF392" t="b">
            <v>0</v>
          </cell>
        </row>
        <row r="393">
          <cell r="A393" t="str">
            <v>3669</v>
          </cell>
          <cell r="B393" t="str">
            <v>Design Gaps - Ability To Provide Missing Class 3 Reads</v>
          </cell>
          <cell r="C393" t="str">
            <v>Z2 - Change cancelled</v>
          </cell>
          <cell r="D393">
            <v>43033</v>
          </cell>
          <cell r="E393" t="str">
            <v>CO-RCVD - 25/10/17
Moved from CO-RCVD to 98. Xoserve propose Change not Required 09/11/2017</v>
          </cell>
          <cell r="F393" t="str">
            <v/>
          </cell>
          <cell r="G393" t="b">
            <v>0</v>
          </cell>
          <cell r="H393" t="str">
            <v/>
          </cell>
          <cell r="I393">
            <v>42045</v>
          </cell>
          <cell r="K393">
            <v>36558</v>
          </cell>
          <cell r="L393" t="b">
            <v>0</v>
          </cell>
          <cell r="M393" t="str">
            <v/>
          </cell>
          <cell r="N393" t="str">
            <v/>
          </cell>
          <cell r="O393" t="str">
            <v/>
          </cell>
          <cell r="P393" t="str">
            <v>Emma Smith</v>
          </cell>
          <cell r="Q393" t="str">
            <v/>
          </cell>
          <cell r="R393" t="str">
            <v/>
          </cell>
          <cell r="S393" t="str">
            <v>Dene Williams</v>
          </cell>
          <cell r="T393" t="str">
            <v>CR (Internal)</v>
          </cell>
          <cell r="U393" t="str">
            <v>CLOSED</v>
          </cell>
          <cell r="V393" t="b">
            <v>0</v>
          </cell>
          <cell r="X393" t="str">
            <v/>
          </cell>
          <cell r="AD393" t="str">
            <v/>
          </cell>
          <cell r="AF393" t="str">
            <v/>
          </cell>
          <cell r="AN393" t="str">
            <v/>
          </cell>
          <cell r="AR393" t="str">
            <v/>
          </cell>
          <cell r="AS393" t="str">
            <v/>
          </cell>
          <cell r="AZ393" t="str">
            <v/>
          </cell>
          <cell r="BB393" t="str">
            <v/>
          </cell>
          <cell r="BC393" t="str">
            <v/>
          </cell>
          <cell r="BE393" t="b">
            <v>0</v>
          </cell>
          <cell r="BH393">
            <v>36558</v>
          </cell>
          <cell r="BM393" t="str">
            <v/>
          </cell>
          <cell r="BO393" t="str">
            <v xml:space="preserve">24/11/17 - JB - 3669 closed as it is a duplicate of XRN3668
08/11/17 DC Update from JB- Xoserve propose to close.  Passed to IE for submission to the next Change Management Committee Meeting due in December.
"Following a review of the external BRD’s it </v>
          </cell>
          <cell r="BQ393" t="str">
            <v/>
          </cell>
          <cell r="BS393" t="str">
            <v/>
          </cell>
          <cell r="BU393" t="str">
            <v/>
          </cell>
          <cell r="BW393" t="str">
            <v/>
          </cell>
          <cell r="BX393" t="str">
            <v/>
          </cell>
          <cell r="BY393" t="str">
            <v>99</v>
          </cell>
          <cell r="BZ393" t="str">
            <v>UKLP IADBI072</v>
          </cell>
          <cell r="CA393" t="str">
            <v>R &amp; N</v>
          </cell>
          <cell r="CB393" t="str">
            <v/>
          </cell>
          <cell r="CC393" t="str">
            <v>Project Delivery</v>
          </cell>
          <cell r="CD393" t="str">
            <v/>
          </cell>
          <cell r="CE393" t="str">
            <v/>
          </cell>
          <cell r="CF393" t="str">
            <v/>
          </cell>
          <cell r="CG393" t="b">
            <v>0</v>
          </cell>
          <cell r="CH393" t="str">
            <v/>
          </cell>
          <cell r="CJ393" t="b">
            <v>0</v>
          </cell>
          <cell r="CK393" t="b">
            <v>0</v>
          </cell>
          <cell r="CL393" t="b">
            <v>0</v>
          </cell>
          <cell r="CM393" t="str">
            <v/>
          </cell>
          <cell r="CO393" t="str">
            <v/>
          </cell>
          <cell r="CP393" t="str">
            <v/>
          </cell>
          <cell r="CQ393" t="b">
            <v>0</v>
          </cell>
          <cell r="CR393" t="b">
            <v>0</v>
          </cell>
          <cell r="CS393" t="str">
            <v>Customer</v>
          </cell>
          <cell r="CT393" t="str">
            <v/>
          </cell>
          <cell r="CU393" t="str">
            <v/>
          </cell>
          <cell r="CV393" t="str">
            <v/>
          </cell>
          <cell r="CW393" t="str">
            <v/>
          </cell>
          <cell r="CX393" t="b">
            <v>0</v>
          </cell>
          <cell r="CY393" t="b">
            <v>0</v>
          </cell>
          <cell r="CZ393" t="b">
            <v>0</v>
          </cell>
          <cell r="DA393" t="b">
            <v>0</v>
          </cell>
          <cell r="DB393" t="str">
            <v/>
          </cell>
          <cell r="DC393" t="str">
            <v/>
          </cell>
          <cell r="DD393" t="str">
            <v/>
          </cell>
          <cell r="DE393" t="b">
            <v>0</v>
          </cell>
          <cell r="DF393" t="b">
            <v>0</v>
          </cell>
        </row>
        <row r="394">
          <cell r="A394" t="str">
            <v>4383</v>
          </cell>
          <cell r="B394" t="str">
            <v>UNC Modification 0619A - Protection from ratchet charges for daily read customers with an AQ of 732,000kWh and below</v>
          </cell>
          <cell r="C394" t="str">
            <v>Z2 - Change cancelled</v>
          </cell>
          <cell r="D394">
            <v>43033</v>
          </cell>
          <cell r="E394" t="str">
            <v>CO-RCVD 25/10/2017
Moved from CO-RCVD to 11. Change in Delivery 09/11/2017
99.Change Closed 15/11/2017</v>
          </cell>
          <cell r="F394" t="str">
            <v>* The following requirements (1, 2, 3, 4) must be applied to all DM SMPs that had a Rolling SMP AQ less than 732,000 on the day that the total SMP offtake exceeded the (aggregate) registered DMSOQ at the SMP (on the offtake day). 1. Ratchet charges must n</v>
          </cell>
          <cell r="G394" t="b">
            <v>0</v>
          </cell>
          <cell r="H394" t="str">
            <v/>
          </cell>
          <cell r="I394">
            <v>43033</v>
          </cell>
          <cell r="K394">
            <v>43042</v>
          </cell>
          <cell r="L394" t="b">
            <v>0</v>
          </cell>
          <cell r="M394" t="str">
            <v/>
          </cell>
          <cell r="N394" t="str">
            <v/>
          </cell>
          <cell r="O394" t="str">
            <v/>
          </cell>
          <cell r="P394" t="str">
            <v>Murray Thomson</v>
          </cell>
          <cell r="Q394" t="str">
            <v>ICAF 25/10/2017</v>
          </cell>
          <cell r="R394" t="str">
            <v/>
          </cell>
          <cell r="S394" t="str">
            <v>Murray Thomson</v>
          </cell>
          <cell r="T394" t="str">
            <v>CR (Internal)</v>
          </cell>
          <cell r="U394" t="str">
            <v>CLOSED</v>
          </cell>
          <cell r="V394" t="b">
            <v>0</v>
          </cell>
          <cell r="X394" t="str">
            <v/>
          </cell>
          <cell r="AD394" t="str">
            <v/>
          </cell>
          <cell r="AF394" t="str">
            <v/>
          </cell>
          <cell r="AN394" t="str">
            <v/>
          </cell>
          <cell r="AR394" t="str">
            <v/>
          </cell>
          <cell r="AS394" t="str">
            <v/>
          </cell>
          <cell r="AZ394" t="str">
            <v/>
          </cell>
          <cell r="BB394" t="str">
            <v/>
          </cell>
          <cell r="BC394" t="str">
            <v/>
          </cell>
          <cell r="BE394" t="b">
            <v>0</v>
          </cell>
          <cell r="BM394" t="str">
            <v/>
          </cell>
          <cell r="BO394" t="str">
            <v>15/11/2017 DC Discussed with MT, this change can now be closed as the ROM for this MOD has come in and the work for that has superceeded this change.
15/11/2017 DC MT was requesting an IA from wipro as he is expecting a ROM in from the industry.  At the t</v>
          </cell>
          <cell r="BQ394" t="str">
            <v/>
          </cell>
          <cell r="BS394" t="str">
            <v/>
          </cell>
          <cell r="BU394" t="str">
            <v/>
          </cell>
          <cell r="BW394" t="str">
            <v/>
          </cell>
          <cell r="BX394" t="str">
            <v/>
          </cell>
          <cell r="BY394" t="str">
            <v/>
          </cell>
          <cell r="BZ394" t="str">
            <v/>
          </cell>
          <cell r="CA394" t="str">
            <v>R &amp; N</v>
          </cell>
          <cell r="CB394" t="str">
            <v/>
          </cell>
          <cell r="CC394" t="str">
            <v>ME</v>
          </cell>
          <cell r="CD394" t="str">
            <v/>
          </cell>
          <cell r="CE394" t="str">
            <v/>
          </cell>
          <cell r="CF394" t="str">
            <v/>
          </cell>
          <cell r="CG394" t="b">
            <v>0</v>
          </cell>
          <cell r="CH394" t="str">
            <v/>
          </cell>
          <cell r="CJ394" t="b">
            <v>0</v>
          </cell>
          <cell r="CK394" t="b">
            <v>0</v>
          </cell>
          <cell r="CL394" t="b">
            <v>0</v>
          </cell>
          <cell r="CM394" t="str">
            <v/>
          </cell>
          <cell r="CO394" t="str">
            <v/>
          </cell>
          <cell r="CP394" t="str">
            <v/>
          </cell>
          <cell r="CQ394" t="b">
            <v>0</v>
          </cell>
          <cell r="CR394" t="b">
            <v>0</v>
          </cell>
          <cell r="CS394" t="str">
            <v/>
          </cell>
          <cell r="CT394" t="str">
            <v/>
          </cell>
          <cell r="CU394" t="str">
            <v/>
          </cell>
          <cell r="CV394" t="str">
            <v/>
          </cell>
          <cell r="CW394" t="str">
            <v/>
          </cell>
          <cell r="CX394" t="b">
            <v>0</v>
          </cell>
          <cell r="CY394" t="b">
            <v>0</v>
          </cell>
          <cell r="CZ394" t="b">
            <v>0</v>
          </cell>
          <cell r="DA394" t="b">
            <v>0</v>
          </cell>
          <cell r="DB394" t="str">
            <v/>
          </cell>
          <cell r="DC394" t="str">
            <v/>
          </cell>
          <cell r="DD394" t="str">
            <v/>
          </cell>
          <cell r="DE394" t="b">
            <v>0</v>
          </cell>
          <cell r="DF394" t="b">
            <v>0</v>
          </cell>
        </row>
        <row r="395">
          <cell r="A395" t="str">
            <v>3676</v>
          </cell>
          <cell r="B395" t="str">
            <v>Amendment to the AQ &amp;SOQ File and Field Length</v>
          </cell>
          <cell r="C395" t="str">
            <v>F1 - CCR/Closedown document in progress</v>
          </cell>
          <cell r="D395">
            <v>43231</v>
          </cell>
          <cell r="E395" t="str">
            <v>CO-RCVD - 25/10/17
Moved from CO-RCVD to 1. Awating ICAF Assignment 09/11/2017
2.2 Awaiting ME/BICC HLE
11. Change In Delivery
F1 - CCR/Closedown document in progress</v>
          </cell>
          <cell r="F395" t="str">
            <v/>
          </cell>
          <cell r="G395" t="b">
            <v>0</v>
          </cell>
          <cell r="H395" t="str">
            <v/>
          </cell>
          <cell r="I395">
            <v>42087</v>
          </cell>
          <cell r="K395">
            <v>43374</v>
          </cell>
          <cell r="L395" t="b">
            <v>0</v>
          </cell>
          <cell r="M395" t="str">
            <v/>
          </cell>
          <cell r="N395" t="str">
            <v/>
          </cell>
          <cell r="O395" t="str">
            <v/>
          </cell>
          <cell r="P395" t="str">
            <v>Jo Tedd/ Dan Donovan</v>
          </cell>
          <cell r="Q395" t="str">
            <v/>
          </cell>
          <cell r="R395" t="str">
            <v>Jane Rocky</v>
          </cell>
          <cell r="S395" t="str">
            <v>Donna Johnson</v>
          </cell>
          <cell r="T395" t="str">
            <v>CR (Internal)</v>
          </cell>
          <cell r="U395" t="str">
            <v>LIVE</v>
          </cell>
          <cell r="V395" t="b">
            <v>0</v>
          </cell>
          <cell r="X395" t="str">
            <v/>
          </cell>
          <cell r="AD395" t="str">
            <v/>
          </cell>
          <cell r="AF395" t="str">
            <v/>
          </cell>
          <cell r="AN395" t="str">
            <v/>
          </cell>
          <cell r="AR395" t="str">
            <v/>
          </cell>
          <cell r="AS395" t="str">
            <v/>
          </cell>
          <cell r="AZ395" t="str">
            <v/>
          </cell>
          <cell r="BB395" t="str">
            <v/>
          </cell>
          <cell r="BC395" t="str">
            <v/>
          </cell>
          <cell r="BE395" t="b">
            <v>0</v>
          </cell>
          <cell r="BH395">
            <v>43228</v>
          </cell>
          <cell r="BI395">
            <v>43228</v>
          </cell>
          <cell r="BM395" t="str">
            <v/>
          </cell>
          <cell r="BO395" t="str">
            <v>20/07/2018 HS - Deborah Coyle to chase Jo to close this change down.
13/07/2018 RJ - Jo Tedd to check if she is happy with the document. 
06/07/2018 RJ - 11th July Workshop for final walkthrough of documents.
29/06/2018 RJ - No update.
22/06/2018 Dc Email</v>
          </cell>
          <cell r="BQ395" t="str">
            <v/>
          </cell>
          <cell r="BS395" t="str">
            <v/>
          </cell>
          <cell r="BU395" t="str">
            <v/>
          </cell>
          <cell r="BW395" t="str">
            <v/>
          </cell>
          <cell r="BX395" t="str">
            <v/>
          </cell>
          <cell r="BY395" t="str">
            <v>50</v>
          </cell>
          <cell r="BZ395" t="str">
            <v>UKLP IADBI080</v>
          </cell>
          <cell r="CA395" t="str">
            <v>T &amp; SS</v>
          </cell>
          <cell r="CB395" t="str">
            <v>XO3598</v>
          </cell>
          <cell r="CC395" t="str">
            <v>Minor Enhancements Team</v>
          </cell>
          <cell r="CD395" t="str">
            <v>Gemini</v>
          </cell>
          <cell r="CE395" t="str">
            <v>SPA</v>
          </cell>
          <cell r="CF395" t="str">
            <v>0-30days</v>
          </cell>
          <cell r="CG395" t="b">
            <v>0</v>
          </cell>
          <cell r="CH395" t="str">
            <v/>
          </cell>
          <cell r="CJ395" t="b">
            <v>0</v>
          </cell>
          <cell r="CK395" t="b">
            <v>0</v>
          </cell>
          <cell r="CL395" t="b">
            <v>0</v>
          </cell>
          <cell r="CM395" t="str">
            <v/>
          </cell>
          <cell r="CO395" t="str">
            <v/>
          </cell>
          <cell r="CP395" t="str">
            <v/>
          </cell>
          <cell r="CQ395" t="b">
            <v>0</v>
          </cell>
          <cell r="CR395" t="b">
            <v>0</v>
          </cell>
          <cell r="CS395" t="str">
            <v/>
          </cell>
          <cell r="CT395" t="str">
            <v/>
          </cell>
          <cell r="CU395" t="str">
            <v/>
          </cell>
          <cell r="CV395" t="str">
            <v>Xoserve Internal CR (business improvement initiative)</v>
          </cell>
          <cell r="CW395" t="str">
            <v>Xoserve Only</v>
          </cell>
          <cell r="CX395" t="b">
            <v>0</v>
          </cell>
          <cell r="CY395" t="b">
            <v>0</v>
          </cell>
          <cell r="CZ395" t="b">
            <v>0</v>
          </cell>
          <cell r="DA395" t="b">
            <v>1</v>
          </cell>
          <cell r="DB395" t="str">
            <v>Service Area 23: Internal</v>
          </cell>
          <cell r="DC395" t="str">
            <v>None (Xoserve internal initiative)</v>
          </cell>
          <cell r="DD395" t="str">
            <v>Low</v>
          </cell>
          <cell r="DE395" t="b">
            <v>0</v>
          </cell>
          <cell r="DF395" t="b">
            <v>0</v>
          </cell>
        </row>
        <row r="396">
          <cell r="A396" t="str">
            <v>3699</v>
          </cell>
          <cell r="B396" t="str">
            <v>IA for strategic solution options for the GDE Offline database</v>
          </cell>
          <cell r="C396" t="str">
            <v>Z2 - Change cancelled</v>
          </cell>
          <cell r="D396">
            <v>43290</v>
          </cell>
          <cell r="E396" t="str">
            <v>CO-RCVD - 25/10/17
Moved from CO-RCVD to 98. Xoserve propose Change not Required 09/11/2017
Z2 - Change cancelled</v>
          </cell>
          <cell r="F396" t="str">
            <v/>
          </cell>
          <cell r="G396" t="b">
            <v>0</v>
          </cell>
          <cell r="H396" t="str">
            <v/>
          </cell>
          <cell r="I396">
            <v>42139</v>
          </cell>
          <cell r="K396">
            <v>36558</v>
          </cell>
          <cell r="L396" t="b">
            <v>0</v>
          </cell>
          <cell r="M396" t="str">
            <v/>
          </cell>
          <cell r="N396" t="str">
            <v/>
          </cell>
          <cell r="O396" t="str">
            <v/>
          </cell>
          <cell r="P396" t="str">
            <v/>
          </cell>
          <cell r="Q396" t="str">
            <v/>
          </cell>
          <cell r="R396" t="str">
            <v/>
          </cell>
          <cell r="S396" t="str">
            <v>Padmini Duvvuri</v>
          </cell>
          <cell r="T396" t="str">
            <v>CR (Internal)</v>
          </cell>
          <cell r="U396" t="str">
            <v>CLOSED</v>
          </cell>
          <cell r="V396" t="b">
            <v>0</v>
          </cell>
          <cell r="W396">
            <v>43290</v>
          </cell>
          <cell r="X396" t="str">
            <v/>
          </cell>
          <cell r="AD396" t="str">
            <v/>
          </cell>
          <cell r="AF396" t="str">
            <v/>
          </cell>
          <cell r="AN396" t="str">
            <v/>
          </cell>
          <cell r="AR396" t="str">
            <v/>
          </cell>
          <cell r="AS396" t="str">
            <v/>
          </cell>
          <cell r="AZ396" t="str">
            <v/>
          </cell>
          <cell r="BB396" t="str">
            <v/>
          </cell>
          <cell r="BC396" t="str">
            <v/>
          </cell>
          <cell r="BE396" t="b">
            <v>0</v>
          </cell>
          <cell r="BM396" t="str">
            <v/>
          </cell>
          <cell r="BO396" t="str">
            <v>09/07/2018 DC Email received from Emma Smith Confirming this change can  be closed.
06/07/2018 DC Chased Emma Smith for an update on this change.
20/06/2018 DC Emma has contacted Richard Pomroy and requested this change be closed, she will let me know onc</v>
          </cell>
          <cell r="BQ396" t="str">
            <v/>
          </cell>
          <cell r="BS396" t="str">
            <v/>
          </cell>
          <cell r="BU396" t="str">
            <v/>
          </cell>
          <cell r="BW396" t="str">
            <v/>
          </cell>
          <cell r="BX396" t="str">
            <v/>
          </cell>
          <cell r="BY396" t="str">
            <v>99</v>
          </cell>
          <cell r="BZ396" t="str">
            <v>UKLP IADBI096</v>
          </cell>
          <cell r="CA396" t="str">
            <v>R &amp; N</v>
          </cell>
          <cell r="CB396" t="str">
            <v/>
          </cell>
          <cell r="CC396" t="str">
            <v>Third Party SI / Service Provider</v>
          </cell>
          <cell r="CD396" t="str">
            <v>ISU</v>
          </cell>
          <cell r="CE396" t="str">
            <v>Other</v>
          </cell>
          <cell r="CF396" t="str">
            <v>31-100days</v>
          </cell>
          <cell r="CG396" t="b">
            <v>0</v>
          </cell>
          <cell r="CH396" t="str">
            <v/>
          </cell>
          <cell r="CJ396" t="b">
            <v>0</v>
          </cell>
          <cell r="CK396" t="b">
            <v>0</v>
          </cell>
          <cell r="CL396" t="b">
            <v>0</v>
          </cell>
          <cell r="CM396" t="str">
            <v/>
          </cell>
          <cell r="CO396" t="str">
            <v/>
          </cell>
          <cell r="CP396" t="str">
            <v/>
          </cell>
          <cell r="CQ396" t="b">
            <v>0</v>
          </cell>
          <cell r="CR396" t="b">
            <v>0</v>
          </cell>
          <cell r="CS396" t="str">
            <v/>
          </cell>
          <cell r="CT396" t="str">
            <v/>
          </cell>
          <cell r="CU396" t="str">
            <v/>
          </cell>
          <cell r="CV396" t="str">
            <v>Xoserve Internal CR (business improvement initiative)</v>
          </cell>
          <cell r="CW396" t="str">
            <v>Xoserve Only</v>
          </cell>
          <cell r="CX396" t="b">
            <v>0</v>
          </cell>
          <cell r="CY396" t="b">
            <v>0</v>
          </cell>
          <cell r="CZ396" t="b">
            <v>0</v>
          </cell>
          <cell r="DA396" t="b">
            <v>0</v>
          </cell>
          <cell r="DB396" t="str">
            <v>Service Area 23: Internal</v>
          </cell>
          <cell r="DC396" t="str">
            <v>None (Xoserve internal initiative)</v>
          </cell>
          <cell r="DD396" t="str">
            <v>Medium</v>
          </cell>
          <cell r="DE396" t="b">
            <v>0</v>
          </cell>
          <cell r="DF396" t="b">
            <v>0</v>
          </cell>
        </row>
        <row r="397">
          <cell r="A397" t="str">
            <v>4316</v>
          </cell>
          <cell r="B397" t="str">
            <v>Meter Point Details Report &amp; Sector Breakdown Report</v>
          </cell>
          <cell r="C397" t="str">
            <v>F1 - CCR/Closedown document in progress</v>
          </cell>
          <cell r="D397">
            <v>43290</v>
          </cell>
          <cell r="E397" t="str">
            <v>CO RCVD 27/10/2017
Moved from CO-RCVD to 11. Change in Delivery 09/11/2017
10. BER/Business Case Awaiting ChMC Approval
11. Change in Delivery</v>
          </cell>
          <cell r="F397" t="str">
            <v/>
          </cell>
          <cell r="G397" t="b">
            <v>0</v>
          </cell>
          <cell r="H397" t="str">
            <v/>
          </cell>
          <cell r="I397">
            <v>42832</v>
          </cell>
          <cell r="K397">
            <v>43221</v>
          </cell>
          <cell r="L397" t="b">
            <v>0</v>
          </cell>
          <cell r="M397" t="str">
            <v/>
          </cell>
          <cell r="N397" t="str">
            <v/>
          </cell>
          <cell r="O397" t="str">
            <v/>
          </cell>
          <cell r="P397" t="str">
            <v>Mark Cockayne</v>
          </cell>
          <cell r="Q397" t="str">
            <v/>
          </cell>
          <cell r="R397" t="str">
            <v/>
          </cell>
          <cell r="S397" t="str">
            <v>Christina Francis</v>
          </cell>
          <cell r="T397" t="str">
            <v>CR (Internal)</v>
          </cell>
          <cell r="U397" t="str">
            <v>LIVE</v>
          </cell>
          <cell r="V397" t="b">
            <v>0</v>
          </cell>
          <cell r="X397" t="str">
            <v/>
          </cell>
          <cell r="AD397" t="str">
            <v/>
          </cell>
          <cell r="AF397" t="str">
            <v/>
          </cell>
          <cell r="AN397" t="str">
            <v/>
          </cell>
          <cell r="AR397" t="str">
            <v/>
          </cell>
          <cell r="AS397" t="str">
            <v/>
          </cell>
          <cell r="AZ397" t="str">
            <v/>
          </cell>
          <cell r="BB397" t="str">
            <v/>
          </cell>
          <cell r="BC397" t="str">
            <v/>
          </cell>
          <cell r="BE397" t="b">
            <v>0</v>
          </cell>
          <cell r="BH397">
            <v>43280</v>
          </cell>
          <cell r="BI397">
            <v>42917</v>
          </cell>
          <cell r="BM397" t="str">
            <v/>
          </cell>
          <cell r="BO397" t="str">
            <v>11/01/2018 Julie B - BER approved at Jan 2018 ChMC</v>
          </cell>
          <cell r="BQ397" t="str">
            <v/>
          </cell>
          <cell r="BS397" t="str">
            <v/>
          </cell>
          <cell r="BU397" t="str">
            <v/>
          </cell>
          <cell r="BW397" t="str">
            <v/>
          </cell>
          <cell r="BX397" t="str">
            <v/>
          </cell>
          <cell r="BY397" t="str">
            <v>2</v>
          </cell>
          <cell r="BZ397" t="str">
            <v>UKLP315</v>
          </cell>
          <cell r="CA397" t="str">
            <v>R &amp; N</v>
          </cell>
          <cell r="CB397" t="str">
            <v/>
          </cell>
          <cell r="CC397" t="str">
            <v>Third Party SI / Service Provider</v>
          </cell>
          <cell r="CD397" t="str">
            <v>BW</v>
          </cell>
          <cell r="CE397" t="str">
            <v>Other</v>
          </cell>
          <cell r="CF397" t="str">
            <v>31-100days</v>
          </cell>
          <cell r="CG397" t="b">
            <v>0</v>
          </cell>
          <cell r="CH397" t="str">
            <v/>
          </cell>
          <cell r="CJ397" t="b">
            <v>0</v>
          </cell>
          <cell r="CK397" t="b">
            <v>0</v>
          </cell>
          <cell r="CL397" t="b">
            <v>0</v>
          </cell>
          <cell r="CM397" t="str">
            <v/>
          </cell>
          <cell r="CO397" t="str">
            <v/>
          </cell>
          <cell r="CP397" t="str">
            <v/>
          </cell>
          <cell r="CQ397" t="b">
            <v>0</v>
          </cell>
          <cell r="CR397" t="b">
            <v>0</v>
          </cell>
          <cell r="CS397" t="str">
            <v/>
          </cell>
          <cell r="CT397" t="str">
            <v/>
          </cell>
          <cell r="CU397" t="str">
            <v/>
          </cell>
          <cell r="CV397" t="str">
            <v>Xoserve Internal CR (business improvement initiative)</v>
          </cell>
          <cell r="CW397" t="str">
            <v>All UK Gas Market Participants</v>
          </cell>
          <cell r="CX397" t="b">
            <v>0</v>
          </cell>
          <cell r="CY397" t="b">
            <v>0</v>
          </cell>
          <cell r="CZ397" t="b">
            <v>0</v>
          </cell>
          <cell r="DA397" t="b">
            <v>0</v>
          </cell>
          <cell r="DB397" t="str">
            <v>Service Area 23: Internal</v>
          </cell>
          <cell r="DC397" t="str">
            <v>None (Xoserve internal initiative)</v>
          </cell>
          <cell r="DD397" t="str">
            <v>Medium</v>
          </cell>
          <cell r="DE397" t="b">
            <v>0</v>
          </cell>
          <cell r="DF397" t="b">
            <v>0</v>
          </cell>
          <cell r="DG397">
            <v>43019</v>
          </cell>
          <cell r="DH397">
            <v>43019</v>
          </cell>
          <cell r="DJ397">
            <v>43110</v>
          </cell>
        </row>
        <row r="398">
          <cell r="A398" t="str">
            <v>COR2971</v>
          </cell>
          <cell r="B398" t="str">
            <v>SGN DDU &amp; CPM Files</v>
          </cell>
          <cell r="C398" t="str">
            <v>Z1 - Change completed</v>
          </cell>
          <cell r="D398">
            <v>41380</v>
          </cell>
          <cell r="E398" t="str">
            <v>CO RCVD 18/03/2013
EQ-SENT 28/03/2013
EQ CLSD 16/04/2013</v>
          </cell>
          <cell r="F398" t="str">
            <v>SGN need repeat CPM &amp; DDU Files.</v>
          </cell>
          <cell r="G398" t="b">
            <v>0</v>
          </cell>
          <cell r="H398" t="str">
            <v/>
          </cell>
          <cell r="I398">
            <v>41351</v>
          </cell>
          <cell r="J398">
            <v>41365</v>
          </cell>
          <cell r="L398" t="b">
            <v>0</v>
          </cell>
          <cell r="M398" t="str">
            <v>NNW</v>
          </cell>
          <cell r="N398" t="str">
            <v>SGN</v>
          </cell>
          <cell r="O398" t="str">
            <v>Joel Martin</v>
          </cell>
          <cell r="P398" t="str">
            <v>Joel Martin</v>
          </cell>
          <cell r="Q398" t="str">
            <v>Workload Meeting 20/03/2013</v>
          </cell>
          <cell r="R398" t="str">
            <v/>
          </cell>
          <cell r="S398" t="str">
            <v>Lorraine Cave</v>
          </cell>
          <cell r="T398" t="str">
            <v>CO</v>
          </cell>
          <cell r="U398" t="str">
            <v>COMPLETE</v>
          </cell>
          <cell r="V398" t="b">
            <v>1</v>
          </cell>
          <cell r="X398" t="str">
            <v>Sue Turnbull</v>
          </cell>
          <cell r="Y398">
            <v>406607</v>
          </cell>
          <cell r="AB398">
            <v>41361</v>
          </cell>
          <cell r="AD398" t="str">
            <v/>
          </cell>
          <cell r="AE398">
            <v>41376</v>
          </cell>
          <cell r="AF398" t="str">
            <v>CLSD</v>
          </cell>
          <cell r="AG398">
            <v>41380</v>
          </cell>
          <cell r="AN398" t="str">
            <v/>
          </cell>
          <cell r="AR398" t="str">
            <v/>
          </cell>
          <cell r="AS398" t="str">
            <v/>
          </cell>
          <cell r="AZ398" t="str">
            <v/>
          </cell>
          <cell r="BB398" t="str">
            <v/>
          </cell>
          <cell r="BC398" t="str">
            <v/>
          </cell>
          <cell r="BE398" t="b">
            <v>0</v>
          </cell>
          <cell r="BF398">
            <v>5</v>
          </cell>
          <cell r="BM398" t="str">
            <v/>
          </cell>
          <cell r="BO398" t="str">
            <v xml:space="preserve">16/04/13 KB - E mail received from Joel Martin confirming that COR2971 can be closed.  
16/04/13 KB - E mail sent by Sue Turnbull to Joel Martin stating that as the work was carried out within 2 days no charge will be made - recommendation that CO should </v>
          </cell>
          <cell r="BQ398" t="str">
            <v/>
          </cell>
          <cell r="BS398" t="str">
            <v/>
          </cell>
          <cell r="BU398" t="str">
            <v/>
          </cell>
          <cell r="BW398" t="str">
            <v/>
          </cell>
          <cell r="BX398" t="str">
            <v/>
          </cell>
          <cell r="BY398" t="str">
            <v/>
          </cell>
          <cell r="BZ398" t="str">
            <v/>
          </cell>
          <cell r="CA398" t="str">
            <v/>
          </cell>
          <cell r="CB398" t="str">
            <v/>
          </cell>
          <cell r="CC398" t="str">
            <v/>
          </cell>
          <cell r="CD398" t="str">
            <v/>
          </cell>
          <cell r="CE398" t="str">
            <v/>
          </cell>
          <cell r="CF398" t="str">
            <v/>
          </cell>
          <cell r="CG398" t="b">
            <v>0</v>
          </cell>
          <cell r="CH398" t="str">
            <v/>
          </cell>
          <cell r="CJ398" t="b">
            <v>0</v>
          </cell>
          <cell r="CK398" t="b">
            <v>0</v>
          </cell>
          <cell r="CL398" t="b">
            <v>0</v>
          </cell>
          <cell r="CM398" t="str">
            <v/>
          </cell>
          <cell r="CO398" t="str">
            <v/>
          </cell>
          <cell r="CP398" t="str">
            <v/>
          </cell>
          <cell r="CQ398" t="b">
            <v>0</v>
          </cell>
          <cell r="CR398" t="b">
            <v>0</v>
          </cell>
          <cell r="CS398" t="str">
            <v/>
          </cell>
          <cell r="CT398" t="str">
            <v/>
          </cell>
          <cell r="CU398" t="str">
            <v/>
          </cell>
          <cell r="CV398" t="str">
            <v/>
          </cell>
          <cell r="CW398" t="str">
            <v/>
          </cell>
          <cell r="CX398" t="b">
            <v>0</v>
          </cell>
          <cell r="CY398" t="b">
            <v>0</v>
          </cell>
          <cell r="CZ398" t="b">
            <v>0</v>
          </cell>
          <cell r="DA398" t="b">
            <v>0</v>
          </cell>
          <cell r="DB398" t="str">
            <v/>
          </cell>
          <cell r="DC398" t="str">
            <v/>
          </cell>
          <cell r="DD398" t="str">
            <v/>
          </cell>
          <cell r="DE398" t="b">
            <v>0</v>
          </cell>
          <cell r="DF398" t="b">
            <v>0</v>
          </cell>
        </row>
        <row r="399">
          <cell r="A399" t="str">
            <v>4449</v>
          </cell>
          <cell r="B399" t="str">
            <v>PSR requirements – Vulnerable Customer data requirements</v>
          </cell>
          <cell r="C399" t="str">
            <v>F1 - CCR/Closedown document in progress</v>
          </cell>
          <cell r="D399">
            <v>43290</v>
          </cell>
          <cell r="E399" t="str">
            <v>CO-RCVD-27/10/17
Moved from CO-RCVD to 11. Change in Delivery 08/11/2017
10. BER/Business Case Awaiting ChMC Approval
11. Change In Delivery</v>
          </cell>
          <cell r="F399" t="str">
            <v/>
          </cell>
          <cell r="G399" t="b">
            <v>0</v>
          </cell>
          <cell r="H399" t="str">
            <v/>
          </cell>
          <cell r="I399">
            <v>42685</v>
          </cell>
          <cell r="K399">
            <v>43280</v>
          </cell>
          <cell r="L399" t="b">
            <v>0</v>
          </cell>
          <cell r="M399" t="str">
            <v/>
          </cell>
          <cell r="N399" t="str">
            <v/>
          </cell>
          <cell r="O399" t="str">
            <v/>
          </cell>
          <cell r="P399" t="str">
            <v>Steve Nunnington</v>
          </cell>
          <cell r="Q399" t="str">
            <v/>
          </cell>
          <cell r="R399" t="str">
            <v/>
          </cell>
          <cell r="S399" t="str">
            <v>Christina Francis</v>
          </cell>
          <cell r="T399" t="str">
            <v>CP</v>
          </cell>
          <cell r="U399" t="str">
            <v>LIVE</v>
          </cell>
          <cell r="V399" t="b">
            <v>0</v>
          </cell>
          <cell r="X399" t="str">
            <v/>
          </cell>
          <cell r="AD399" t="str">
            <v/>
          </cell>
          <cell r="AF399" t="str">
            <v/>
          </cell>
          <cell r="AN399" t="str">
            <v/>
          </cell>
          <cell r="AR399" t="str">
            <v/>
          </cell>
          <cell r="AS399" t="str">
            <v/>
          </cell>
          <cell r="AZ399" t="str">
            <v/>
          </cell>
          <cell r="BB399" t="str">
            <v/>
          </cell>
          <cell r="BC399" t="str">
            <v/>
          </cell>
          <cell r="BE399" t="b">
            <v>0</v>
          </cell>
          <cell r="BH399">
            <v>43280</v>
          </cell>
          <cell r="BI399">
            <v>43282</v>
          </cell>
          <cell r="BM399" t="str">
            <v/>
          </cell>
          <cell r="BO399" t="str">
            <v xml:space="preserve">07/02/2018 DC Richard Pomroy send updates for the Priorisation, I have asked Emma Smith if he can complete a few more questions
11/01/2018 Julie B - BER approved at Jan 2018 ChMC.
20/11/2017 AC to be discussed with industry after design has been shared </v>
          </cell>
          <cell r="BQ399" t="str">
            <v/>
          </cell>
          <cell r="BS399" t="str">
            <v/>
          </cell>
          <cell r="BU399" t="str">
            <v/>
          </cell>
          <cell r="BW399" t="str">
            <v/>
          </cell>
          <cell r="BX399" t="str">
            <v/>
          </cell>
          <cell r="BY399" t="str">
            <v>2</v>
          </cell>
          <cell r="BZ399" t="str">
            <v xml:space="preserve"> UKLP273</v>
          </cell>
          <cell r="CA399" t="str">
            <v>R &amp; N</v>
          </cell>
          <cell r="CB399" t="str">
            <v/>
          </cell>
          <cell r="CC399" t="str">
            <v>Third Party SI / Service Provider</v>
          </cell>
          <cell r="CD399" t="str">
            <v>ISU</v>
          </cell>
          <cell r="CE399" t="str">
            <v>SPA</v>
          </cell>
          <cell r="CF399" t="str">
            <v>31-100days</v>
          </cell>
          <cell r="CG399" t="b">
            <v>0</v>
          </cell>
          <cell r="CH399" t="str">
            <v/>
          </cell>
          <cell r="CJ399" t="b">
            <v>0</v>
          </cell>
          <cell r="CK399" t="b">
            <v>0</v>
          </cell>
          <cell r="CL399" t="b">
            <v>0</v>
          </cell>
          <cell r="CM399" t="str">
            <v/>
          </cell>
          <cell r="CO399" t="str">
            <v/>
          </cell>
          <cell r="CP399" t="str">
            <v/>
          </cell>
          <cell r="CQ399" t="b">
            <v>0</v>
          </cell>
          <cell r="CR399" t="b">
            <v>0</v>
          </cell>
          <cell r="CS399" t="str">
            <v>Customer</v>
          </cell>
          <cell r="CT399" t="str">
            <v/>
          </cell>
          <cell r="CU399" t="str">
            <v/>
          </cell>
          <cell r="CV399" t="str">
            <v>SPAA Change Proposal</v>
          </cell>
          <cell r="CW399" t="str">
            <v>Multiple Market Participants</v>
          </cell>
          <cell r="CX399" t="b">
            <v>0</v>
          </cell>
          <cell r="CY399" t="b">
            <v>1</v>
          </cell>
          <cell r="CZ399" t="b">
            <v>0</v>
          </cell>
          <cell r="DA399" t="b">
            <v>0</v>
          </cell>
          <cell r="DB399" t="str">
            <v>Service Area 22: Specific Services</v>
          </cell>
          <cell r="DC399" t="str">
            <v>Two to Five</v>
          </cell>
          <cell r="DD399" t="str">
            <v>High</v>
          </cell>
          <cell r="DE399" t="b">
            <v>0</v>
          </cell>
          <cell r="DF399" t="b">
            <v>0</v>
          </cell>
          <cell r="DG399">
            <v>43019</v>
          </cell>
          <cell r="DH399">
            <v>43019</v>
          </cell>
          <cell r="DJ399">
            <v>43110</v>
          </cell>
        </row>
        <row r="400">
          <cell r="A400" t="str">
            <v>4451</v>
          </cell>
          <cell r="B400" t="str">
            <v>Treatment of values in the CDR</v>
          </cell>
          <cell r="C400" t="str">
            <v>Z2 - Change cancelled</v>
          </cell>
          <cell r="D400">
            <v>43167</v>
          </cell>
          <cell r="E400" t="str">
            <v>CO-RCVD - 30/10/2017
Moved from CO-RCVD to 2.1 Start Up Approach in Progress 08/11/2017
97. Xoserve require ChMC sponsorship
99. Change Cancelled</v>
          </cell>
          <cell r="F400" t="str">
            <v/>
          </cell>
          <cell r="G400" t="b">
            <v>0</v>
          </cell>
          <cell r="H400" t="str">
            <v/>
          </cell>
          <cell r="I400">
            <v>42709</v>
          </cell>
          <cell r="K400">
            <v>43374</v>
          </cell>
          <cell r="L400" t="b">
            <v>0</v>
          </cell>
          <cell r="M400" t="str">
            <v/>
          </cell>
          <cell r="N400" t="str">
            <v/>
          </cell>
          <cell r="O400" t="str">
            <v/>
          </cell>
          <cell r="P400" t="str">
            <v>David Addison</v>
          </cell>
          <cell r="Q400" t="str">
            <v/>
          </cell>
          <cell r="R400" t="str">
            <v/>
          </cell>
          <cell r="S400" t="str">
            <v>Padmini Duvvuri</v>
          </cell>
          <cell r="T400" t="str">
            <v>CR (Internal)</v>
          </cell>
          <cell r="U400" t="str">
            <v>CLOSED</v>
          </cell>
          <cell r="V400" t="b">
            <v>0</v>
          </cell>
          <cell r="W400">
            <v>43167</v>
          </cell>
          <cell r="X400" t="str">
            <v/>
          </cell>
          <cell r="AD400" t="str">
            <v/>
          </cell>
          <cell r="AF400" t="str">
            <v/>
          </cell>
          <cell r="AN400" t="str">
            <v/>
          </cell>
          <cell r="AR400" t="str">
            <v/>
          </cell>
          <cell r="AS400" t="str">
            <v/>
          </cell>
          <cell r="AZ400" t="str">
            <v/>
          </cell>
          <cell r="BB400" t="str">
            <v/>
          </cell>
          <cell r="BC400" t="str">
            <v/>
          </cell>
          <cell r="BE400" t="b">
            <v>0</v>
          </cell>
          <cell r="BM400" t="str">
            <v/>
          </cell>
          <cell r="BO400" t="str">
            <v>08/03/2018 DC This change a approved to closed at yesterday ChMC meeting.
19/12/2017 AC- Padmini Duvvuri is the senior project manager and Tom Lineham is the Project Manager 
01/12/17 DC Update from JB - this change requires ChMC Sponsorship, will go to C</v>
          </cell>
          <cell r="BQ400" t="str">
            <v/>
          </cell>
          <cell r="BS400" t="str">
            <v/>
          </cell>
          <cell r="BU400" t="str">
            <v/>
          </cell>
          <cell r="BW400" t="str">
            <v/>
          </cell>
          <cell r="BX400" t="str">
            <v/>
          </cell>
          <cell r="BY400" t="str">
            <v/>
          </cell>
          <cell r="BZ400" t="str">
            <v>UKLP IADBI277</v>
          </cell>
          <cell r="CA400" t="str">
            <v>R &amp; N</v>
          </cell>
          <cell r="CB400" t="str">
            <v/>
          </cell>
          <cell r="CC400" t="str">
            <v>Project Delivery</v>
          </cell>
          <cell r="CD400" t="str">
            <v>ISU</v>
          </cell>
          <cell r="CE400" t="str">
            <v>RGMA</v>
          </cell>
          <cell r="CF400" t="str">
            <v>31-100days</v>
          </cell>
          <cell r="CG400" t="b">
            <v>0</v>
          </cell>
          <cell r="CH400" t="str">
            <v/>
          </cell>
          <cell r="CJ400" t="b">
            <v>0</v>
          </cell>
          <cell r="CK400" t="b">
            <v>1</v>
          </cell>
          <cell r="CL400" t="b">
            <v>0</v>
          </cell>
          <cell r="CM400" t="str">
            <v/>
          </cell>
          <cell r="CO400" t="str">
            <v/>
          </cell>
          <cell r="CP400" t="str">
            <v/>
          </cell>
          <cell r="CQ400" t="b">
            <v>0</v>
          </cell>
          <cell r="CR400" t="b">
            <v>0</v>
          </cell>
          <cell r="CS400" t="str">
            <v>Customer</v>
          </cell>
          <cell r="CT400" t="str">
            <v/>
          </cell>
          <cell r="CU400" t="str">
            <v/>
          </cell>
          <cell r="CV400" t="str">
            <v/>
          </cell>
          <cell r="CW400" t="str">
            <v/>
          </cell>
          <cell r="CX400" t="b">
            <v>0</v>
          </cell>
          <cell r="CY400" t="b">
            <v>0</v>
          </cell>
          <cell r="CZ400" t="b">
            <v>0</v>
          </cell>
          <cell r="DA400" t="b">
            <v>0</v>
          </cell>
          <cell r="DB400" t="str">
            <v/>
          </cell>
          <cell r="DC400" t="str">
            <v/>
          </cell>
          <cell r="DD400" t="str">
            <v/>
          </cell>
          <cell r="DE400" t="b">
            <v>0</v>
          </cell>
          <cell r="DF400" t="b">
            <v>0</v>
          </cell>
        </row>
        <row r="401">
          <cell r="A401" t="str">
            <v>4493</v>
          </cell>
          <cell r="B401" t="str">
            <v>BIRST Connect integration</v>
          </cell>
          <cell r="C401" t="str">
            <v>F1 - CCR/Closedown document in progress</v>
          </cell>
          <cell r="D401">
            <v>43075</v>
          </cell>
          <cell r="E401" t="str">
            <v>CO-RCVD 30/10/2017
Moved from CO-RCVD to 2.1 Start Up Approach in Progress 09/11/2017
11. Change In Delivery
12. CCR/Closedown document in progress</v>
          </cell>
          <cell r="F401" t="str">
            <v/>
          </cell>
          <cell r="G401" t="b">
            <v>0</v>
          </cell>
          <cell r="H401" t="str">
            <v/>
          </cell>
          <cell r="I401">
            <v>42912</v>
          </cell>
          <cell r="K401">
            <v>43069</v>
          </cell>
          <cell r="L401" t="b">
            <v>0</v>
          </cell>
          <cell r="M401" t="str">
            <v/>
          </cell>
          <cell r="N401" t="str">
            <v/>
          </cell>
          <cell r="O401" t="str">
            <v/>
          </cell>
          <cell r="P401" t="str">
            <v>Steve Concannon</v>
          </cell>
          <cell r="Q401" t="str">
            <v/>
          </cell>
          <cell r="R401" t="str">
            <v/>
          </cell>
          <cell r="S401" t="str">
            <v>Emma Rose</v>
          </cell>
          <cell r="T401" t="str">
            <v>CR (Internal)</v>
          </cell>
          <cell r="U401" t="str">
            <v>LIVE</v>
          </cell>
          <cell r="V401" t="b">
            <v>0</v>
          </cell>
          <cell r="X401" t="str">
            <v/>
          </cell>
          <cell r="AD401" t="str">
            <v/>
          </cell>
          <cell r="AF401" t="str">
            <v/>
          </cell>
          <cell r="AN401" t="str">
            <v/>
          </cell>
          <cell r="AR401" t="str">
            <v/>
          </cell>
          <cell r="AS401" t="str">
            <v/>
          </cell>
          <cell r="AZ401" t="str">
            <v/>
          </cell>
          <cell r="BB401" t="str">
            <v/>
          </cell>
          <cell r="BC401" t="str">
            <v/>
          </cell>
          <cell r="BE401" t="b">
            <v>0</v>
          </cell>
          <cell r="BH401">
            <v>43126</v>
          </cell>
          <cell r="BI401">
            <v>43126</v>
          </cell>
          <cell r="BM401" t="str">
            <v/>
          </cell>
          <cell r="BO401" t="str">
            <v>30/07/2018 Dc Chase Jo Duncan to see if she is any closing to getting this change closed.
13/07/2018 RJ - Service Management documents outstanding.
06/07/2018 RJ - 
22/06/2018 RJ - Closedown documents outstanding.
15/06/2018 RJ - Documents are with IS Ops</v>
          </cell>
          <cell r="BQ401" t="str">
            <v/>
          </cell>
          <cell r="BS401" t="str">
            <v/>
          </cell>
          <cell r="BU401" t="str">
            <v/>
          </cell>
          <cell r="BW401" t="str">
            <v/>
          </cell>
          <cell r="BX401" t="str">
            <v/>
          </cell>
          <cell r="BY401" t="str">
            <v>50</v>
          </cell>
          <cell r="BZ401" t="str">
            <v>UKLP IADBI353</v>
          </cell>
          <cell r="CA401" t="str">
            <v>Data Office</v>
          </cell>
          <cell r="CB401" t="str">
            <v/>
          </cell>
          <cell r="CC401" t="str">
            <v>Third Party SI / Service Provider</v>
          </cell>
          <cell r="CD401" t="str">
            <v>Other</v>
          </cell>
          <cell r="CE401" t="str">
            <v>Other</v>
          </cell>
          <cell r="CF401" t="str">
            <v>31-100days</v>
          </cell>
          <cell r="CG401" t="b">
            <v>0</v>
          </cell>
          <cell r="CH401" t="str">
            <v/>
          </cell>
          <cell r="CJ401" t="b">
            <v>0</v>
          </cell>
          <cell r="CK401" t="b">
            <v>0</v>
          </cell>
          <cell r="CL401" t="b">
            <v>0</v>
          </cell>
          <cell r="CM401" t="str">
            <v/>
          </cell>
          <cell r="CO401" t="str">
            <v/>
          </cell>
          <cell r="CP401" t="str">
            <v/>
          </cell>
          <cell r="CQ401" t="b">
            <v>0</v>
          </cell>
          <cell r="CR401" t="b">
            <v>0</v>
          </cell>
          <cell r="CS401" t="str">
            <v/>
          </cell>
          <cell r="CT401" t="str">
            <v/>
          </cell>
          <cell r="CU401" t="str">
            <v/>
          </cell>
          <cell r="CV401" t="str">
            <v>Xoserve Internal CR (business improvement initiative)</v>
          </cell>
          <cell r="CW401" t="str">
            <v>Xoserve Only</v>
          </cell>
          <cell r="CX401" t="b">
            <v>0</v>
          </cell>
          <cell r="CY401" t="b">
            <v>0</v>
          </cell>
          <cell r="CZ401" t="b">
            <v>0</v>
          </cell>
          <cell r="DA401" t="b">
            <v>1</v>
          </cell>
          <cell r="DB401" t="str">
            <v>Service Area 23: Internal</v>
          </cell>
          <cell r="DC401" t="str">
            <v>None (Xoserve internal initiative)</v>
          </cell>
          <cell r="DD401" t="str">
            <v>Medium</v>
          </cell>
          <cell r="DE401" t="b">
            <v>0</v>
          </cell>
          <cell r="DF401" t="b">
            <v>0</v>
          </cell>
        </row>
        <row r="402">
          <cell r="A402" t="str">
            <v>4494</v>
          </cell>
          <cell r="B402" t="str">
            <v>BIRST Connect integration</v>
          </cell>
          <cell r="C402" t="str">
            <v>Z2 - Change cancelled</v>
          </cell>
          <cell r="D402">
            <v>43070</v>
          </cell>
          <cell r="E402" t="str">
            <v>CO-RCVD 30/10/2017
Moved from CO-RCVD to 2.1 Start Up Approach in Progress 09/11/2017
99. Change Cancelled</v>
          </cell>
          <cell r="F402" t="str">
            <v/>
          </cell>
          <cell r="G402" t="b">
            <v>0</v>
          </cell>
          <cell r="H402" t="str">
            <v/>
          </cell>
          <cell r="I402">
            <v>42912</v>
          </cell>
          <cell r="K402">
            <v>43069</v>
          </cell>
          <cell r="L402" t="b">
            <v>0</v>
          </cell>
          <cell r="M402" t="str">
            <v/>
          </cell>
          <cell r="N402" t="str">
            <v/>
          </cell>
          <cell r="O402" t="str">
            <v/>
          </cell>
          <cell r="P402" t="str">
            <v>Steve Concannon</v>
          </cell>
          <cell r="Q402" t="str">
            <v/>
          </cell>
          <cell r="R402" t="str">
            <v/>
          </cell>
          <cell r="S402" t="str">
            <v>Dene Williams</v>
          </cell>
          <cell r="T402" t="str">
            <v>CR (Internal)</v>
          </cell>
          <cell r="U402" t="str">
            <v>CLOSED</v>
          </cell>
          <cell r="V402" t="b">
            <v>0</v>
          </cell>
          <cell r="W402">
            <v>43070</v>
          </cell>
          <cell r="X402" t="str">
            <v/>
          </cell>
          <cell r="AD402" t="str">
            <v/>
          </cell>
          <cell r="AF402" t="str">
            <v/>
          </cell>
          <cell r="AN402" t="str">
            <v/>
          </cell>
          <cell r="AR402" t="str">
            <v/>
          </cell>
          <cell r="AS402" t="str">
            <v/>
          </cell>
          <cell r="AZ402" t="str">
            <v/>
          </cell>
          <cell r="BB402" t="str">
            <v/>
          </cell>
          <cell r="BC402" t="str">
            <v/>
          </cell>
          <cell r="BE402" t="b">
            <v>0</v>
          </cell>
          <cell r="BM402" t="str">
            <v/>
          </cell>
          <cell r="BO402" t="str">
            <v>01/12/2017 DC Email from Emma Rose with an update from Steve Concannon that this CR can be closed.  
15/11/2017 JB No CR to view</v>
          </cell>
          <cell r="BQ402" t="str">
            <v/>
          </cell>
          <cell r="BS402" t="str">
            <v/>
          </cell>
          <cell r="BU402" t="str">
            <v/>
          </cell>
          <cell r="BW402" t="str">
            <v/>
          </cell>
          <cell r="BX402" t="str">
            <v/>
          </cell>
          <cell r="BY402" t="str">
            <v>99</v>
          </cell>
          <cell r="BZ402" t="str">
            <v>UKLP IADBI354</v>
          </cell>
          <cell r="CA402" t="str">
            <v>Other</v>
          </cell>
          <cell r="CB402" t="str">
            <v/>
          </cell>
          <cell r="CC402" t="str">
            <v>Project Delivery</v>
          </cell>
          <cell r="CD402" t="str">
            <v>Other</v>
          </cell>
          <cell r="CE402" t="str">
            <v>Other</v>
          </cell>
          <cell r="CF402" t="str">
            <v>31-100days</v>
          </cell>
          <cell r="CG402" t="b">
            <v>0</v>
          </cell>
          <cell r="CH402" t="str">
            <v/>
          </cell>
          <cell r="CJ402" t="b">
            <v>0</v>
          </cell>
          <cell r="CK402" t="b">
            <v>0</v>
          </cell>
          <cell r="CL402" t="b">
            <v>0</v>
          </cell>
          <cell r="CM402" t="str">
            <v/>
          </cell>
          <cell r="CO402" t="str">
            <v/>
          </cell>
          <cell r="CP402" t="str">
            <v/>
          </cell>
          <cell r="CQ402" t="b">
            <v>0</v>
          </cell>
          <cell r="CR402" t="b">
            <v>0</v>
          </cell>
          <cell r="CS402" t="str">
            <v/>
          </cell>
          <cell r="CT402" t="str">
            <v/>
          </cell>
          <cell r="CU402" t="str">
            <v/>
          </cell>
          <cell r="CV402" t="str">
            <v/>
          </cell>
          <cell r="CW402" t="str">
            <v/>
          </cell>
          <cell r="CX402" t="b">
            <v>0</v>
          </cell>
          <cell r="CY402" t="b">
            <v>0</v>
          </cell>
          <cell r="CZ402" t="b">
            <v>0</v>
          </cell>
          <cell r="DA402" t="b">
            <v>0</v>
          </cell>
          <cell r="DB402" t="str">
            <v/>
          </cell>
          <cell r="DC402" t="str">
            <v/>
          </cell>
          <cell r="DD402" t="str">
            <v/>
          </cell>
          <cell r="DE402" t="b">
            <v>0</v>
          </cell>
          <cell r="DF402" t="b">
            <v>0</v>
          </cell>
        </row>
        <row r="403">
          <cell r="A403" t="str">
            <v>4495</v>
          </cell>
          <cell r="B403" t="str">
            <v>Energy Tolerance Rejection code</v>
          </cell>
          <cell r="C403" t="str">
            <v>D1 - Change in delivery</v>
          </cell>
          <cell r="D403">
            <v>43208</v>
          </cell>
          <cell r="E403" t="str">
            <v>CO-RCVD 30/10/2017
Moved from CO-RCVD to 2.1 Start Up Approach in Progress 09/11/2017
2.2. Awaiting ME/BICC HLE Quote
7. BER/Business Case In Progress 07/02/18
11. Change in delivery</v>
          </cell>
          <cell r="F403" t="str">
            <v/>
          </cell>
          <cell r="G403" t="b">
            <v>0</v>
          </cell>
          <cell r="H403" t="str">
            <v/>
          </cell>
          <cell r="I403">
            <v>42914</v>
          </cell>
          <cell r="K403">
            <v>43405</v>
          </cell>
          <cell r="L403" t="b">
            <v>0</v>
          </cell>
          <cell r="M403" t="str">
            <v/>
          </cell>
          <cell r="N403" t="str">
            <v/>
          </cell>
          <cell r="O403" t="str">
            <v/>
          </cell>
          <cell r="P403" t="str">
            <v>Nick Timm</v>
          </cell>
          <cell r="Q403" t="str">
            <v/>
          </cell>
          <cell r="R403" t="str">
            <v/>
          </cell>
          <cell r="S403" t="str">
            <v>Padmini Duvvuri</v>
          </cell>
          <cell r="T403" t="str">
            <v>CR (Internal)</v>
          </cell>
          <cell r="U403" t="str">
            <v>LIVE</v>
          </cell>
          <cell r="V403" t="b">
            <v>0</v>
          </cell>
          <cell r="X403" t="str">
            <v/>
          </cell>
          <cell r="AD403" t="str">
            <v/>
          </cell>
          <cell r="AF403" t="str">
            <v/>
          </cell>
          <cell r="AN403" t="str">
            <v/>
          </cell>
          <cell r="AR403" t="str">
            <v/>
          </cell>
          <cell r="AS403" t="str">
            <v/>
          </cell>
          <cell r="AZ403" t="str">
            <v/>
          </cell>
          <cell r="BB403" t="str">
            <v/>
          </cell>
          <cell r="BC403" t="str">
            <v/>
          </cell>
          <cell r="BE403" t="b">
            <v>0</v>
          </cell>
          <cell r="BH403">
            <v>43413</v>
          </cell>
          <cell r="BM403" t="str">
            <v/>
          </cell>
          <cell r="BO403" t="str">
            <v xml:space="preserve">18/04/18 - AC- BER was approved at the April ChMC meeting. 
26/02/18 AC - Update from ME schedule- Work on HLE due to start on 21st March. 
07/02/18 - ChMC outcome - R3 Initial Scope approved / EQR Approved / Proposed BER to be submitted for ChmC April
</v>
          </cell>
          <cell r="BQ403" t="str">
            <v/>
          </cell>
          <cell r="BS403" t="str">
            <v/>
          </cell>
          <cell r="BU403" t="str">
            <v/>
          </cell>
          <cell r="BW403" t="str">
            <v/>
          </cell>
          <cell r="BX403" t="str">
            <v/>
          </cell>
          <cell r="BY403" t="str">
            <v>3</v>
          </cell>
          <cell r="BZ403" t="str">
            <v>UKLP IADBI356</v>
          </cell>
          <cell r="CA403" t="str">
            <v>R &amp; N</v>
          </cell>
          <cell r="CB403" t="str">
            <v>3627</v>
          </cell>
          <cell r="CC403" t="str">
            <v>Third Party SI / Service Provider</v>
          </cell>
          <cell r="CD403" t="str">
            <v>ISU</v>
          </cell>
          <cell r="CE403" t="str">
            <v>Reads</v>
          </cell>
          <cell r="CF403" t="str">
            <v>31-100days</v>
          </cell>
          <cell r="CG403" t="b">
            <v>0</v>
          </cell>
          <cell r="CH403" t="str">
            <v/>
          </cell>
          <cell r="CJ403" t="b">
            <v>1</v>
          </cell>
          <cell r="CK403" t="b">
            <v>1</v>
          </cell>
          <cell r="CL403" t="b">
            <v>1</v>
          </cell>
          <cell r="CM403" t="str">
            <v/>
          </cell>
          <cell r="CO403" t="str">
            <v/>
          </cell>
          <cell r="CP403" t="str">
            <v/>
          </cell>
          <cell r="CQ403" t="b">
            <v>0</v>
          </cell>
          <cell r="CR403" t="b">
            <v>0</v>
          </cell>
          <cell r="CS403" t="str">
            <v>customer</v>
          </cell>
          <cell r="CT403" t="str">
            <v/>
          </cell>
          <cell r="CU403" t="str">
            <v/>
          </cell>
          <cell r="CV403" t="str">
            <v>ChMC endorsed Change Proposal</v>
          </cell>
          <cell r="CW403" t="str">
            <v>One Market Group</v>
          </cell>
          <cell r="CX403" t="b">
            <v>1</v>
          </cell>
          <cell r="CY403" t="b">
            <v>0</v>
          </cell>
          <cell r="CZ403" t="b">
            <v>0</v>
          </cell>
          <cell r="DA403" t="b">
            <v>0</v>
          </cell>
          <cell r="DB403" t="str">
            <v>Service Area 5: Metered Volume and Metered Quantity</v>
          </cell>
          <cell r="DC403" t="str">
            <v>One</v>
          </cell>
          <cell r="DD403" t="str">
            <v>Low</v>
          </cell>
          <cell r="DE403" t="b">
            <v>0</v>
          </cell>
          <cell r="DF403" t="b">
            <v>0</v>
          </cell>
          <cell r="DH403">
            <v>43138</v>
          </cell>
          <cell r="DJ403">
            <v>43201</v>
          </cell>
        </row>
        <row r="404">
          <cell r="A404" t="str">
            <v>4555</v>
          </cell>
          <cell r="B404" t="str">
            <v>Provision of a web portal to enable GDNs to access customer contact details</v>
          </cell>
          <cell r="C404" t="str">
            <v>Z1 - Change completed</v>
          </cell>
          <cell r="D404">
            <v>43293</v>
          </cell>
          <cell r="E404" t="str">
            <v>0. ROM In-Progress
0.5 Change Proposal awaiting MOD approval (ROM complete)
A7 - Non Mod ROM Complete
Z1 - Change completed</v>
          </cell>
          <cell r="F404" t="str">
            <v>We are proposing to raise a  SPAA change proposal  to mandate gas supply companies to share the names, addresses, telephone numbers and email addresses of current customers of Gas Distribution Networks (GDNs) where they have appropriate consent. The purpo</v>
          </cell>
          <cell r="G404" t="b">
            <v>0</v>
          </cell>
          <cell r="H404" t="str">
            <v/>
          </cell>
          <cell r="I404">
            <v>43075</v>
          </cell>
          <cell r="K404">
            <v>43151</v>
          </cell>
          <cell r="L404" t="b">
            <v>0</v>
          </cell>
          <cell r="M404" t="str">
            <v/>
          </cell>
          <cell r="N404" t="str">
            <v/>
          </cell>
          <cell r="O404" t="str">
            <v/>
          </cell>
          <cell r="P404" t="str">
            <v>Richard Pomroy</v>
          </cell>
          <cell r="Q404" t="str">
            <v/>
          </cell>
          <cell r="R404" t="str">
            <v/>
          </cell>
          <cell r="S404" t="str">
            <v>Murray Thomson</v>
          </cell>
          <cell r="T404" t="str">
            <v>CP</v>
          </cell>
          <cell r="U404" t="str">
            <v>COMPLETE</v>
          </cell>
          <cell r="V404" t="b">
            <v>0</v>
          </cell>
          <cell r="W404">
            <v>43293</v>
          </cell>
          <cell r="X404" t="str">
            <v/>
          </cell>
          <cell r="AD404" t="str">
            <v/>
          </cell>
          <cell r="AF404" t="str">
            <v/>
          </cell>
          <cell r="AN404" t="str">
            <v/>
          </cell>
          <cell r="AR404" t="str">
            <v/>
          </cell>
          <cell r="AS404" t="str">
            <v/>
          </cell>
          <cell r="AZ404" t="str">
            <v/>
          </cell>
          <cell r="BB404" t="str">
            <v/>
          </cell>
          <cell r="BC404" t="str">
            <v/>
          </cell>
          <cell r="BE404" t="b">
            <v>0</v>
          </cell>
          <cell r="BH404">
            <v>43151</v>
          </cell>
          <cell r="BI404">
            <v>43185</v>
          </cell>
          <cell r="BM404" t="str">
            <v/>
          </cell>
          <cell r="BO404" t="str">
            <v>12/06/2018 DC This change can be closed a Richard Pomroy is to raise a new CP for the delivery of this work.
09/07/2018 DC Chased Emma regarding this Change, I have asked her to speak to Richard to see if he is going to proceed.
06/07/2018 RJ - DC to seek</v>
          </cell>
          <cell r="BQ404" t="str">
            <v/>
          </cell>
          <cell r="BS404" t="str">
            <v/>
          </cell>
          <cell r="BU404" t="str">
            <v/>
          </cell>
          <cell r="BW404" t="str">
            <v/>
          </cell>
          <cell r="BX404" t="str">
            <v/>
          </cell>
          <cell r="BY404" t="str">
            <v/>
          </cell>
          <cell r="BZ404" t="str">
            <v/>
          </cell>
          <cell r="CA404" t="str">
            <v>Data Office</v>
          </cell>
          <cell r="CB404" t="str">
            <v/>
          </cell>
          <cell r="CC404" t="str">
            <v>Third Party SI / Service Provider</v>
          </cell>
          <cell r="CD404" t="str">
            <v/>
          </cell>
          <cell r="CE404" t="str">
            <v/>
          </cell>
          <cell r="CF404" t="str">
            <v/>
          </cell>
          <cell r="CG404" t="b">
            <v>0</v>
          </cell>
          <cell r="CH404" t="str">
            <v/>
          </cell>
          <cell r="CJ404" t="b">
            <v>0</v>
          </cell>
          <cell r="CK404" t="b">
            <v>0</v>
          </cell>
          <cell r="CL404" t="b">
            <v>0</v>
          </cell>
          <cell r="CM404" t="str">
            <v/>
          </cell>
          <cell r="CN404">
            <v>0</v>
          </cell>
          <cell r="CO404" t="str">
            <v>Provides proportionate access to personal information which protects this data and minimises risk of breach of data protection regulations</v>
          </cell>
          <cell r="CP404" t="str">
            <v/>
          </cell>
          <cell r="CQ404" t="b">
            <v>0</v>
          </cell>
          <cell r="CR404" t="b">
            <v>0</v>
          </cell>
          <cell r="CS404" t="str">
            <v/>
          </cell>
          <cell r="CT404" t="str">
            <v/>
          </cell>
          <cell r="CU404" t="str">
            <v/>
          </cell>
          <cell r="CV404" t="str">
            <v>MOD/Ofgem</v>
          </cell>
          <cell r="CW404" t="str">
            <v/>
          </cell>
          <cell r="CX404" t="b">
            <v>0</v>
          </cell>
          <cell r="CY404" t="b">
            <v>1</v>
          </cell>
          <cell r="CZ404" t="b">
            <v>0</v>
          </cell>
          <cell r="DA404" t="b">
            <v>0</v>
          </cell>
          <cell r="DB404" t="str">
            <v/>
          </cell>
          <cell r="DC404" t="str">
            <v/>
          </cell>
          <cell r="DD404" t="str">
            <v/>
          </cell>
          <cell r="DE404" t="b">
            <v>0</v>
          </cell>
          <cell r="DF404" t="b">
            <v>0</v>
          </cell>
        </row>
        <row r="405">
          <cell r="A405" t="str">
            <v>4556</v>
          </cell>
          <cell r="B405" t="str">
            <v>Process to provide a report when Gas Safety Regulations requests return no MPRN’s</v>
          </cell>
          <cell r="C405" t="str">
            <v>D1 - Change in delivery</v>
          </cell>
          <cell r="D405">
            <v>43229</v>
          </cell>
          <cell r="E405" t="str">
            <v>1. Awaiting ICAF Assignment
2.2. Awaiting ME/BICC HLE Quote
20/04/18 - 4. EQR In-Progress
7. BER/Business Case In Progress
D1 - Change in delivery</v>
          </cell>
          <cell r="F405" t="str">
            <v>When a GSR request is submitted via the DNLINK portal for a specific LDZ and date range, Xoserve will return a file via IX if there is data available within the submitted parameters. 
Issue 
If no data is found then no files are returned to the Transport</v>
          </cell>
          <cell r="G405" t="b">
            <v>0</v>
          </cell>
          <cell r="H405" t="str">
            <v/>
          </cell>
          <cell r="I405">
            <v>43075</v>
          </cell>
          <cell r="K405">
            <v>43154</v>
          </cell>
          <cell r="L405" t="b">
            <v>0</v>
          </cell>
          <cell r="M405" t="str">
            <v/>
          </cell>
          <cell r="N405" t="str">
            <v/>
          </cell>
          <cell r="O405" t="str">
            <v>Andy Clasper</v>
          </cell>
          <cell r="P405" t="str">
            <v>Andy Clasper</v>
          </cell>
          <cell r="Q405" t="str">
            <v/>
          </cell>
          <cell r="R405" t="str">
            <v/>
          </cell>
          <cell r="S405" t="str">
            <v>Matt Rider</v>
          </cell>
          <cell r="T405" t="str">
            <v>CP</v>
          </cell>
          <cell r="U405" t="str">
            <v>LIVE</v>
          </cell>
          <cell r="V405" t="b">
            <v>0</v>
          </cell>
          <cell r="X405" t="str">
            <v/>
          </cell>
          <cell r="AD405" t="str">
            <v/>
          </cell>
          <cell r="AF405" t="str">
            <v/>
          </cell>
          <cell r="AN405" t="str">
            <v/>
          </cell>
          <cell r="AR405" t="str">
            <v/>
          </cell>
          <cell r="AS405" t="str">
            <v/>
          </cell>
          <cell r="AZ405" t="str">
            <v/>
          </cell>
          <cell r="BB405" t="str">
            <v/>
          </cell>
          <cell r="BC405" t="str">
            <v/>
          </cell>
          <cell r="BE405" t="b">
            <v>0</v>
          </cell>
          <cell r="BH405">
            <v>43383</v>
          </cell>
          <cell r="BM405" t="str">
            <v/>
          </cell>
          <cell r="BO405" t="str">
            <v>20/07/2018 HS - on track.
13/07/2018 RJ - On track. Target implementation date moved from 10th October to 30th August.
06/07/2018 RJ - On track.
29/06/2018 RJ - On track.
22/06/2018 RJ - On track.
15/06/2018 RJ - On track. 
08/06/2018 RJ - On track.
01/06</v>
          </cell>
          <cell r="BQ405" t="str">
            <v/>
          </cell>
          <cell r="BS405" t="str">
            <v/>
          </cell>
          <cell r="BU405" t="str">
            <v/>
          </cell>
          <cell r="BW405" t="str">
            <v/>
          </cell>
          <cell r="BX405" t="str">
            <v/>
          </cell>
          <cell r="BY405" t="str">
            <v>50</v>
          </cell>
          <cell r="BZ405" t="str">
            <v/>
          </cell>
          <cell r="CA405" t="str">
            <v>R &amp; N</v>
          </cell>
          <cell r="CB405" t="str">
            <v>XO3614</v>
          </cell>
          <cell r="CC405" t="str">
            <v>Minor Enhancements Team</v>
          </cell>
          <cell r="CD405" t="str">
            <v>ISU</v>
          </cell>
          <cell r="CE405" t="str">
            <v>Other</v>
          </cell>
          <cell r="CF405" t="str">
            <v>31-100days</v>
          </cell>
          <cell r="CG405" t="b">
            <v>0</v>
          </cell>
          <cell r="CH405" t="str">
            <v/>
          </cell>
          <cell r="CJ405" t="b">
            <v>0</v>
          </cell>
          <cell r="CK405" t="b">
            <v>0</v>
          </cell>
          <cell r="CL405" t="b">
            <v>0</v>
          </cell>
          <cell r="CM405" t="str">
            <v/>
          </cell>
          <cell r="CN405">
            <v>0</v>
          </cell>
          <cell r="CO405" t="str">
            <v>Completes the process and know that the process has run.</v>
          </cell>
          <cell r="CP405" t="str">
            <v/>
          </cell>
          <cell r="CQ405" t="b">
            <v>0</v>
          </cell>
          <cell r="CR405" t="b">
            <v>0</v>
          </cell>
          <cell r="CS405" t="str">
            <v/>
          </cell>
          <cell r="CT405" t="str">
            <v/>
          </cell>
          <cell r="CU405" t="str">
            <v/>
          </cell>
          <cell r="CV405" t="str">
            <v>ChMC endorsed Change Proposal</v>
          </cell>
          <cell r="CW405" t="str">
            <v>Multiple Market Participants</v>
          </cell>
          <cell r="CX405" t="b">
            <v>0</v>
          </cell>
          <cell r="CY405" t="b">
            <v>1</v>
          </cell>
          <cell r="CZ405" t="b">
            <v>0</v>
          </cell>
          <cell r="DA405" t="b">
            <v>0</v>
          </cell>
          <cell r="DB405" t="str">
            <v>Service Area 22: Specific Services</v>
          </cell>
          <cell r="DC405" t="str">
            <v>One</v>
          </cell>
          <cell r="DD405" t="str">
            <v>Low</v>
          </cell>
          <cell r="DE405" t="b">
            <v>0</v>
          </cell>
          <cell r="DF405" t="b">
            <v>0</v>
          </cell>
          <cell r="DG405">
            <v>43110</v>
          </cell>
          <cell r="DJ405">
            <v>43229</v>
          </cell>
        </row>
        <row r="406">
          <cell r="A406" t="str">
            <v>4557</v>
          </cell>
          <cell r="B406" t="str">
            <v>Non Business Days 2018 Contact Management Service (CMS).</v>
          </cell>
          <cell r="C406" t="str">
            <v>Z1 - Change completed</v>
          </cell>
          <cell r="D406">
            <v>43082</v>
          </cell>
          <cell r="E406" t="str">
            <v>100. Change Completed</v>
          </cell>
          <cell r="F406" t="str">
            <v>The non-business days need to be updated in CMS
This change needs to be implemented every year to ensure the business processes behave correctly in accordance with business rules.
The change needs to be implemented by 31/12/17.
Non Business Days need to b</v>
          </cell>
          <cell r="G406" t="b">
            <v>0</v>
          </cell>
          <cell r="H406" t="str">
            <v/>
          </cell>
          <cell r="I406">
            <v>43075</v>
          </cell>
          <cell r="K406">
            <v>43100</v>
          </cell>
          <cell r="L406" t="b">
            <v>0</v>
          </cell>
          <cell r="M406" t="str">
            <v/>
          </cell>
          <cell r="N406" t="str">
            <v/>
          </cell>
          <cell r="O406" t="str">
            <v/>
          </cell>
          <cell r="P406" t="str">
            <v>Richard Cresswell/Dave Ackers</v>
          </cell>
          <cell r="Q406" t="str">
            <v/>
          </cell>
          <cell r="R406" t="str">
            <v/>
          </cell>
          <cell r="S406" t="str">
            <v>Donna Johnson</v>
          </cell>
          <cell r="T406" t="str">
            <v>CR (Internal)</v>
          </cell>
          <cell r="U406" t="str">
            <v>COMPLETE</v>
          </cell>
          <cell r="V406" t="b">
            <v>0</v>
          </cell>
          <cell r="W406">
            <v>43082</v>
          </cell>
          <cell r="X406" t="str">
            <v/>
          </cell>
          <cell r="AD406" t="str">
            <v/>
          </cell>
          <cell r="AF406" t="str">
            <v/>
          </cell>
          <cell r="AN406" t="str">
            <v/>
          </cell>
          <cell r="AR406" t="str">
            <v/>
          </cell>
          <cell r="AS406" t="str">
            <v/>
          </cell>
          <cell r="AZ406" t="str">
            <v/>
          </cell>
          <cell r="BB406" t="str">
            <v/>
          </cell>
          <cell r="BC406" t="str">
            <v/>
          </cell>
          <cell r="BE406" t="b">
            <v>0</v>
          </cell>
          <cell r="BI406">
            <v>43077</v>
          </cell>
          <cell r="BM406" t="str">
            <v/>
          </cell>
          <cell r="BO406" t="str">
            <v xml:space="preserve">13/12/2017 DC Iris O Brien has confirmed that this CR has been delivered via email. 
13/12/17 DC This CR went to ICAF for information only.  Iris O Brien has confirmed this has been delivered and is to send me confirmation via email.
06/12/2017 DC Change </v>
          </cell>
          <cell r="BQ406" t="str">
            <v/>
          </cell>
          <cell r="BS406" t="str">
            <v/>
          </cell>
          <cell r="BU406" t="str">
            <v/>
          </cell>
          <cell r="BW406" t="str">
            <v/>
          </cell>
          <cell r="BX406" t="str">
            <v/>
          </cell>
          <cell r="BY406" t="str">
            <v/>
          </cell>
          <cell r="BZ406" t="str">
            <v/>
          </cell>
          <cell r="CA406" t="str">
            <v>Other</v>
          </cell>
          <cell r="CB406" t="str">
            <v/>
          </cell>
          <cell r="CC406" t="str">
            <v>ME</v>
          </cell>
          <cell r="CD406" t="str">
            <v>CMS</v>
          </cell>
          <cell r="CE406" t="str">
            <v/>
          </cell>
          <cell r="CF406" t="str">
            <v>0-30days</v>
          </cell>
          <cell r="CG406" t="b">
            <v>0</v>
          </cell>
          <cell r="CH406" t="str">
            <v/>
          </cell>
          <cell r="CJ406" t="b">
            <v>0</v>
          </cell>
          <cell r="CK406" t="b">
            <v>0</v>
          </cell>
          <cell r="CL406" t="b">
            <v>0</v>
          </cell>
          <cell r="CM406" t="str">
            <v/>
          </cell>
          <cell r="CN406">
            <v>0</v>
          </cell>
          <cell r="CO406" t="str">
            <v/>
          </cell>
          <cell r="CP406" t="str">
            <v/>
          </cell>
          <cell r="CQ406" t="b">
            <v>0</v>
          </cell>
          <cell r="CR406" t="b">
            <v>0</v>
          </cell>
          <cell r="CS406" t="str">
            <v/>
          </cell>
          <cell r="CT406" t="str">
            <v/>
          </cell>
          <cell r="CU406" t="str">
            <v/>
          </cell>
          <cell r="CV406" t="str">
            <v/>
          </cell>
          <cell r="CW406" t="str">
            <v/>
          </cell>
          <cell r="CX406" t="b">
            <v>0</v>
          </cell>
          <cell r="CY406" t="b">
            <v>0</v>
          </cell>
          <cell r="CZ406" t="b">
            <v>0</v>
          </cell>
          <cell r="DA406" t="b">
            <v>0</v>
          </cell>
          <cell r="DB406" t="str">
            <v/>
          </cell>
          <cell r="DC406" t="str">
            <v/>
          </cell>
          <cell r="DD406" t="str">
            <v/>
          </cell>
          <cell r="DE406" t="b">
            <v>0</v>
          </cell>
          <cell r="DF406" t="b">
            <v>0</v>
          </cell>
        </row>
        <row r="407">
          <cell r="A407" t="str">
            <v>4551</v>
          </cell>
          <cell r="B407" t="str">
            <v>Amendment to TOG reporting</v>
          </cell>
          <cell r="C407" t="str">
            <v>Z1 - Change completed</v>
          </cell>
          <cell r="D407">
            <v>43224</v>
          </cell>
          <cell r="E407" t="str">
            <v>1. Awaiting ICAF 
11. Change In Delivery
12. CCR/Closedown document in progress
Z1 - Change completed</v>
          </cell>
          <cell r="F407" t="str">
            <v>There are 3 theft of gas reports which require amendments
•	MOD 399 Report / Shipper theft of gas report. This is published monthly on Joint Office website and details industry performance
•	Individual Network report GT.  
The Theft of Gas reports inclu</v>
          </cell>
          <cell r="G407" t="b">
            <v>0</v>
          </cell>
          <cell r="H407" t="str">
            <v/>
          </cell>
          <cell r="I407">
            <v>43075</v>
          </cell>
          <cell r="K407">
            <v>43159</v>
          </cell>
          <cell r="L407" t="b">
            <v>0</v>
          </cell>
          <cell r="M407" t="str">
            <v/>
          </cell>
          <cell r="N407" t="str">
            <v/>
          </cell>
          <cell r="O407" t="str">
            <v/>
          </cell>
          <cell r="P407" t="str">
            <v>Kieran McNulty/Dave Acker/Sat Salsi</v>
          </cell>
          <cell r="Q407" t="str">
            <v/>
          </cell>
          <cell r="R407" t="str">
            <v>Andy Miller</v>
          </cell>
          <cell r="S407" t="str">
            <v>Jo Duncan</v>
          </cell>
          <cell r="T407" t="str">
            <v>CR (Internal)</v>
          </cell>
          <cell r="U407" t="str">
            <v>COMPLETE</v>
          </cell>
          <cell r="V407" t="b">
            <v>0</v>
          </cell>
          <cell r="W407">
            <v>43224</v>
          </cell>
          <cell r="X407" t="str">
            <v/>
          </cell>
          <cell r="AD407" t="str">
            <v/>
          </cell>
          <cell r="AF407" t="str">
            <v/>
          </cell>
          <cell r="AN407" t="str">
            <v/>
          </cell>
          <cell r="AR407" t="str">
            <v/>
          </cell>
          <cell r="AS407" t="str">
            <v/>
          </cell>
          <cell r="AZ407" t="str">
            <v/>
          </cell>
          <cell r="BB407" t="str">
            <v/>
          </cell>
          <cell r="BC407" t="str">
            <v/>
          </cell>
          <cell r="BE407" t="b">
            <v>0</v>
          </cell>
          <cell r="BH407">
            <v>43154</v>
          </cell>
          <cell r="BI407">
            <v>43154</v>
          </cell>
          <cell r="BM407" t="str">
            <v/>
          </cell>
          <cell r="BO407" t="str">
            <v>04/05/2018 DC deployed, can be closed.
05/02/2018 DC Steve Concannon confirmed via email this change was deployed 23/2.
01/03/18 Julie B - Data confirmed delivery/deployment - Harfan to confirm via email.
23/02/18 Julie B - Data confirmed on track for de</v>
          </cell>
          <cell r="BQ407" t="str">
            <v/>
          </cell>
          <cell r="BS407" t="str">
            <v/>
          </cell>
          <cell r="BU407" t="str">
            <v/>
          </cell>
          <cell r="BW407" t="str">
            <v/>
          </cell>
          <cell r="BX407" t="str">
            <v/>
          </cell>
          <cell r="BY407" t="str">
            <v/>
          </cell>
          <cell r="BZ407" t="str">
            <v/>
          </cell>
          <cell r="CA407" t="str">
            <v>Data Office</v>
          </cell>
          <cell r="CB407" t="str">
            <v>XO3611</v>
          </cell>
          <cell r="CC407" t="str">
            <v>Project Delivery</v>
          </cell>
          <cell r="CD407" t="str">
            <v>CMS</v>
          </cell>
          <cell r="CE407" t="str">
            <v>Other</v>
          </cell>
          <cell r="CF407" t="str">
            <v>0-30days</v>
          </cell>
          <cell r="CG407" t="b">
            <v>0</v>
          </cell>
          <cell r="CH407" t="str">
            <v>Xoserve</v>
          </cell>
          <cell r="CI407">
            <v>43159</v>
          </cell>
          <cell r="CJ407" t="b">
            <v>0</v>
          </cell>
          <cell r="CK407" t="b">
            <v>0</v>
          </cell>
          <cell r="CL407" t="b">
            <v>0</v>
          </cell>
          <cell r="CM407" t="str">
            <v/>
          </cell>
          <cell r="CN407">
            <v>0</v>
          </cell>
          <cell r="CO407" t="str">
            <v/>
          </cell>
          <cell r="CP407" t="str">
            <v>Low</v>
          </cell>
          <cell r="CQ407" t="b">
            <v>0</v>
          </cell>
          <cell r="CR407" t="b">
            <v>0</v>
          </cell>
          <cell r="CS407" t="str">
            <v/>
          </cell>
          <cell r="CT407" t="str">
            <v>Monthly</v>
          </cell>
          <cell r="CU407" t="str">
            <v>One</v>
          </cell>
          <cell r="CV407" t="str">
            <v>Xoserve Internal CR (business improvement initiative)</v>
          </cell>
          <cell r="CW407" t="str">
            <v>Multiple Market Groups</v>
          </cell>
          <cell r="CX407" t="b">
            <v>0</v>
          </cell>
          <cell r="CY407" t="b">
            <v>1</v>
          </cell>
          <cell r="CZ407" t="b">
            <v>0</v>
          </cell>
          <cell r="DA407" t="b">
            <v>0</v>
          </cell>
          <cell r="DB407" t="str">
            <v>Service Area 16: Provision of Supply Point Information Services and Other Services Required to be Provided Under Condition of the GT Licence</v>
          </cell>
          <cell r="DC407" t="str">
            <v>One</v>
          </cell>
          <cell r="DD407" t="str">
            <v>Low</v>
          </cell>
          <cell r="DE407" t="b">
            <v>0</v>
          </cell>
          <cell r="DF407" t="b">
            <v>0</v>
          </cell>
        </row>
        <row r="408">
          <cell r="A408" t="str">
            <v>COR2944</v>
          </cell>
          <cell r="B408" t="str">
            <v>Single one-off complete supply point data extract for National Grid Distribution</v>
          </cell>
          <cell r="C408" t="str">
            <v>Z1 - Change completed</v>
          </cell>
          <cell r="D408">
            <v>41702</v>
          </cell>
          <cell r="E408" t="str">
            <v>EQ-PROD 04/03/2013
CO-RCVD 18/02/2013
BE-SENT 27/08/2013
CA-RCVD 05/09/2013
SN-PROD 05/09/2013
PD-IMPD 19/09/2013
PD-SENT 17/02/2014
PD-CLSD 04/03/2014</v>
          </cell>
          <cell r="F408" t="str">
            <v/>
          </cell>
          <cell r="G408" t="b">
            <v>0</v>
          </cell>
          <cell r="H408" t="str">
            <v/>
          </cell>
          <cell r="I408">
            <v>41323</v>
          </cell>
          <cell r="J408">
            <v>41337</v>
          </cell>
          <cell r="L408" t="b">
            <v>0</v>
          </cell>
          <cell r="M408" t="str">
            <v>NNW</v>
          </cell>
          <cell r="N408" t="str">
            <v>NGD</v>
          </cell>
          <cell r="O408" t="str">
            <v>Alan Raper</v>
          </cell>
          <cell r="P408" t="str">
            <v>Alan Raper</v>
          </cell>
          <cell r="Q408" t="str">
            <v>Workload Meeting 20/02/13</v>
          </cell>
          <cell r="R408" t="str">
            <v>Denis Regan</v>
          </cell>
          <cell r="S408" t="str">
            <v>Lorraine Cave</v>
          </cell>
          <cell r="T408" t="str">
            <v>CO</v>
          </cell>
          <cell r="U408" t="str">
            <v>COMPLETE</v>
          </cell>
          <cell r="V408" t="b">
            <v>1</v>
          </cell>
          <cell r="X408" t="str">
            <v>Sue Turnbull / Nita Patel</v>
          </cell>
          <cell r="Y408">
            <v>41337</v>
          </cell>
          <cell r="AD408" t="str">
            <v/>
          </cell>
          <cell r="AF408" t="str">
            <v/>
          </cell>
          <cell r="AL408">
            <v>41513</v>
          </cell>
          <cell r="AM408">
            <v>41513</v>
          </cell>
          <cell r="AN408" t="str">
            <v>Pre Sanction Meeting 27/08/13</v>
          </cell>
          <cell r="AO408">
            <v>41605</v>
          </cell>
          <cell r="AP408">
            <v>8198</v>
          </cell>
          <cell r="AR408" t="str">
            <v/>
          </cell>
          <cell r="AS408" t="str">
            <v>SENT</v>
          </cell>
          <cell r="AT408">
            <v>41513</v>
          </cell>
          <cell r="AU408">
            <v>41522</v>
          </cell>
          <cell r="AV408">
            <v>41535</v>
          </cell>
          <cell r="AW408">
            <v>41535</v>
          </cell>
          <cell r="AZ408" t="str">
            <v/>
          </cell>
          <cell r="BB408" t="str">
            <v/>
          </cell>
          <cell r="BC408" t="str">
            <v/>
          </cell>
          <cell r="BE408" t="b">
            <v>0</v>
          </cell>
          <cell r="BF408">
            <v>5</v>
          </cell>
          <cell r="BG408">
            <v>41341</v>
          </cell>
          <cell r="BH408">
            <v>41536</v>
          </cell>
          <cell r="BI408">
            <v>41536</v>
          </cell>
          <cell r="BJ408">
            <v>41687</v>
          </cell>
          <cell r="BK408">
            <v>41687</v>
          </cell>
          <cell r="BL408">
            <v>41715</v>
          </cell>
          <cell r="BM408" t="str">
            <v>CLSD</v>
          </cell>
          <cell r="BN408">
            <v>41702</v>
          </cell>
          <cell r="BO408" t="str">
            <v>18/09/13 KB - As discussed with Lorraine &amp; Nita, this CO has now been implemented and an interim CCN is currently being produced.  Email sent to Alan Raper by way of an SNIR advising that change now delivered and moving to completion and asking his approv</v>
          </cell>
          <cell r="BQ408" t="str">
            <v/>
          </cell>
          <cell r="BS408" t="str">
            <v/>
          </cell>
          <cell r="BU408" t="str">
            <v/>
          </cell>
          <cell r="BW408" t="str">
            <v/>
          </cell>
          <cell r="BX408" t="str">
            <v/>
          </cell>
          <cell r="BY408" t="str">
            <v/>
          </cell>
          <cell r="BZ408" t="str">
            <v/>
          </cell>
          <cell r="CA408" t="str">
            <v/>
          </cell>
          <cell r="CB408" t="str">
            <v/>
          </cell>
          <cell r="CC408" t="str">
            <v/>
          </cell>
          <cell r="CD408" t="str">
            <v/>
          </cell>
          <cell r="CE408" t="str">
            <v/>
          </cell>
          <cell r="CF408" t="str">
            <v/>
          </cell>
          <cell r="CG408" t="b">
            <v>0</v>
          </cell>
          <cell r="CH408" t="str">
            <v/>
          </cell>
          <cell r="CJ408" t="b">
            <v>0</v>
          </cell>
          <cell r="CK408" t="b">
            <v>0</v>
          </cell>
          <cell r="CL408" t="b">
            <v>0</v>
          </cell>
          <cell r="CM408" t="str">
            <v/>
          </cell>
          <cell r="CO408" t="str">
            <v/>
          </cell>
          <cell r="CP408" t="str">
            <v/>
          </cell>
          <cell r="CQ408" t="b">
            <v>0</v>
          </cell>
          <cell r="CR408" t="b">
            <v>0</v>
          </cell>
          <cell r="CS408" t="str">
            <v/>
          </cell>
          <cell r="CT408" t="str">
            <v/>
          </cell>
          <cell r="CU408" t="str">
            <v/>
          </cell>
          <cell r="CV408" t="str">
            <v/>
          </cell>
          <cell r="CW408" t="str">
            <v/>
          </cell>
          <cell r="CX408" t="b">
            <v>0</v>
          </cell>
          <cell r="CY408" t="b">
            <v>0</v>
          </cell>
          <cell r="CZ408" t="b">
            <v>0</v>
          </cell>
          <cell r="DA408" t="b">
            <v>0</v>
          </cell>
          <cell r="DB408" t="str">
            <v/>
          </cell>
          <cell r="DC408" t="str">
            <v/>
          </cell>
          <cell r="DD408" t="str">
            <v/>
          </cell>
          <cell r="DE408" t="b">
            <v>0</v>
          </cell>
          <cell r="DF408" t="b">
            <v>0</v>
          </cell>
        </row>
        <row r="409">
          <cell r="A409" t="str">
            <v>xrn2313</v>
          </cell>
          <cell r="B409" t="str">
            <v>DDS File Amendment</v>
          </cell>
          <cell r="C409" t="str">
            <v>Z1 - Change completed</v>
          </cell>
          <cell r="D409">
            <v>40756</v>
          </cell>
          <cell r="E409" t="str">
            <v>CO RCVD 20/05/2011,EQ PNDG 25/05/2011,PD PROD 09/06/2011,PD SENT 09/06/2011,PD CLSD 01/08/2011,EQ PNDG 25/05/2011,PD CLSD 01/08/2011</v>
          </cell>
          <cell r="F409" t="str">
            <v>The request is for a revised DDS file to be produced for NGN following concerns regarding a drop in AQ.</v>
          </cell>
          <cell r="G409" t="b">
            <v>0</v>
          </cell>
          <cell r="H409" t="str">
            <v/>
          </cell>
          <cell r="I409">
            <v>40683</v>
          </cell>
          <cell r="J409">
            <v>40697</v>
          </cell>
          <cell r="L409" t="b">
            <v>0</v>
          </cell>
          <cell r="M409" t="str">
            <v>NNW</v>
          </cell>
          <cell r="N409" t="str">
            <v>NGN</v>
          </cell>
          <cell r="O409" t="str">
            <v>Joanna Fergusson</v>
          </cell>
          <cell r="P409" t="str">
            <v>Matt Smith</v>
          </cell>
          <cell r="Q409" t="str">
            <v/>
          </cell>
          <cell r="R409" t="str">
            <v/>
          </cell>
          <cell r="S409" t="str">
            <v>Ian Wilson</v>
          </cell>
          <cell r="T409" t="str">
            <v>CR (internal)</v>
          </cell>
          <cell r="U409" t="str">
            <v>COMPLETE</v>
          </cell>
          <cell r="V409" t="b">
            <v>1</v>
          </cell>
          <cell r="X409" t="str">
            <v>Alison Kane</v>
          </cell>
          <cell r="Y409">
            <v>40695</v>
          </cell>
          <cell r="AD409" t="str">
            <v/>
          </cell>
          <cell r="AF409" t="str">
            <v>PNDG</v>
          </cell>
          <cell r="AG409">
            <v>40688</v>
          </cell>
          <cell r="AN409" t="str">
            <v/>
          </cell>
          <cell r="AR409" t="str">
            <v/>
          </cell>
          <cell r="AS409" t="str">
            <v/>
          </cell>
          <cell r="AZ409" t="str">
            <v/>
          </cell>
          <cell r="BB409" t="str">
            <v/>
          </cell>
          <cell r="BC409" t="str">
            <v/>
          </cell>
          <cell r="BE409" t="b">
            <v>0</v>
          </cell>
          <cell r="BJ409">
            <v>40703</v>
          </cell>
          <cell r="BK409">
            <v>40703</v>
          </cell>
          <cell r="BM409" t="str">
            <v>CLSD</v>
          </cell>
          <cell r="BN409">
            <v>40756</v>
          </cell>
          <cell r="BO409" t="str">
            <v>01/08/11 AK - Email rec'd from Joanna Fergusson stating "I am happy to close this change."
07/07/11 AK - Email forwarded to Joanna Fergusson stating "Following the attached email, please could you confirm your agreement for the official closure of this ch</v>
          </cell>
          <cell r="BQ409" t="str">
            <v/>
          </cell>
          <cell r="BS409" t="str">
            <v/>
          </cell>
          <cell r="BU409" t="str">
            <v/>
          </cell>
          <cell r="BW409" t="str">
            <v/>
          </cell>
          <cell r="BX409" t="str">
            <v/>
          </cell>
          <cell r="BY409" t="str">
            <v/>
          </cell>
          <cell r="BZ409" t="str">
            <v/>
          </cell>
          <cell r="CA409" t="str">
            <v/>
          </cell>
          <cell r="CB409" t="str">
            <v/>
          </cell>
          <cell r="CC409" t="str">
            <v/>
          </cell>
          <cell r="CD409" t="str">
            <v/>
          </cell>
          <cell r="CE409" t="str">
            <v/>
          </cell>
          <cell r="CF409" t="str">
            <v/>
          </cell>
          <cell r="CG409" t="b">
            <v>0</v>
          </cell>
          <cell r="CH409" t="str">
            <v/>
          </cell>
          <cell r="CJ409" t="b">
            <v>0</v>
          </cell>
          <cell r="CK409" t="b">
            <v>0</v>
          </cell>
          <cell r="CL409" t="b">
            <v>0</v>
          </cell>
          <cell r="CM409" t="str">
            <v/>
          </cell>
          <cell r="CO409" t="str">
            <v/>
          </cell>
          <cell r="CP409" t="str">
            <v/>
          </cell>
          <cell r="CQ409" t="b">
            <v>0</v>
          </cell>
          <cell r="CR409" t="b">
            <v>0</v>
          </cell>
          <cell r="CS409" t="str">
            <v/>
          </cell>
          <cell r="CT409" t="str">
            <v/>
          </cell>
          <cell r="CU409" t="str">
            <v/>
          </cell>
          <cell r="CV409" t="str">
            <v/>
          </cell>
          <cell r="CW409" t="str">
            <v/>
          </cell>
          <cell r="CX409" t="b">
            <v>0</v>
          </cell>
          <cell r="CY409" t="b">
            <v>0</v>
          </cell>
          <cell r="CZ409" t="b">
            <v>0</v>
          </cell>
          <cell r="DA409" t="b">
            <v>0</v>
          </cell>
          <cell r="DB409" t="str">
            <v/>
          </cell>
          <cell r="DC409" t="str">
            <v/>
          </cell>
          <cell r="DD409" t="str">
            <v/>
          </cell>
          <cell r="DE409" t="b">
            <v>0</v>
          </cell>
          <cell r="DF409" t="b">
            <v>0</v>
          </cell>
        </row>
        <row r="410">
          <cell r="A410" t="str">
            <v>COR1857</v>
          </cell>
          <cell r="B410" t="str">
            <v>CSEPs Reconciliation Line in the Sand</v>
          </cell>
          <cell r="C410" t="str">
            <v>Z2 - Change cancelled</v>
          </cell>
          <cell r="D410">
            <v>41592</v>
          </cell>
          <cell r="E410" t="str">
            <v>CO RCVD 24/05/2010,EQ PNDG 02/06/2010, EQ CLSD 
Moved from EQ-CLSD to 99. Change Cancelled 08/11/2017</v>
          </cell>
          <cell r="F410" t="str">
            <v>Currently if we receive Rec periods on CRI files &amp; the Rec period is all prior to line in the sand, the Rec would be accepted &amp; would appear on the charge calculation screen for charges to be calculated, zero charges would then be calculated &amp; the shipper</v>
          </cell>
          <cell r="G410" t="b">
            <v>0</v>
          </cell>
          <cell r="H410" t="str">
            <v/>
          </cell>
          <cell r="I410">
            <v>40322</v>
          </cell>
          <cell r="L410" t="b">
            <v>0</v>
          </cell>
          <cell r="M410" t="str">
            <v/>
          </cell>
          <cell r="N410" t="str">
            <v/>
          </cell>
          <cell r="O410" t="str">
            <v/>
          </cell>
          <cell r="P410" t="str">
            <v>Yvonne McHugh</v>
          </cell>
          <cell r="Q410" t="str">
            <v>Workload Meeting 02/06/10</v>
          </cell>
          <cell r="R410" t="str">
            <v>Tricia Moody</v>
          </cell>
          <cell r="S410" t="str">
            <v>Lorraine Cave</v>
          </cell>
          <cell r="T410" t="str">
            <v>CR (internal)</v>
          </cell>
          <cell r="U410" t="str">
            <v>CLOSED</v>
          </cell>
          <cell r="V410" t="b">
            <v>0</v>
          </cell>
          <cell r="X410" t="str">
            <v/>
          </cell>
          <cell r="AD410" t="str">
            <v/>
          </cell>
          <cell r="AF410" t="str">
            <v>CLSD</v>
          </cell>
          <cell r="AG410">
            <v>41592</v>
          </cell>
          <cell r="AN410" t="str">
            <v/>
          </cell>
          <cell r="AR410" t="str">
            <v/>
          </cell>
          <cell r="AS410" t="str">
            <v/>
          </cell>
          <cell r="AZ410" t="str">
            <v/>
          </cell>
          <cell r="BB410" t="str">
            <v/>
          </cell>
          <cell r="BC410" t="str">
            <v/>
          </cell>
          <cell r="BE410" t="b">
            <v>0</v>
          </cell>
          <cell r="BF410">
            <v>6</v>
          </cell>
          <cell r="BM410" t="str">
            <v/>
          </cell>
          <cell r="BO410" t="str">
            <v xml:space="preserve">14/11/13 KB - Closed per discussion with LC &amp; Tricia Moody - to be re-submitted as a Minor Enhancement request. 
10/09/12 KB - Transferred from DT to LC due to change in roles.                                                                               </v>
          </cell>
          <cell r="BQ410" t="str">
            <v/>
          </cell>
          <cell r="BS410" t="str">
            <v/>
          </cell>
          <cell r="BU410" t="str">
            <v/>
          </cell>
          <cell r="BW410" t="str">
            <v/>
          </cell>
          <cell r="BX410" t="str">
            <v/>
          </cell>
          <cell r="BY410" t="str">
            <v/>
          </cell>
          <cell r="BZ410" t="str">
            <v/>
          </cell>
          <cell r="CA410" t="str">
            <v/>
          </cell>
          <cell r="CB410" t="str">
            <v/>
          </cell>
          <cell r="CC410" t="str">
            <v/>
          </cell>
          <cell r="CD410" t="str">
            <v/>
          </cell>
          <cell r="CE410" t="str">
            <v/>
          </cell>
          <cell r="CF410" t="str">
            <v/>
          </cell>
          <cell r="CG410" t="b">
            <v>0</v>
          </cell>
          <cell r="CH410" t="str">
            <v/>
          </cell>
          <cell r="CJ410" t="b">
            <v>0</v>
          </cell>
          <cell r="CK410" t="b">
            <v>0</v>
          </cell>
          <cell r="CL410" t="b">
            <v>0</v>
          </cell>
          <cell r="CM410" t="str">
            <v/>
          </cell>
          <cell r="CO410" t="str">
            <v/>
          </cell>
          <cell r="CP410" t="str">
            <v/>
          </cell>
          <cell r="CQ410" t="b">
            <v>0</v>
          </cell>
          <cell r="CR410" t="b">
            <v>0</v>
          </cell>
          <cell r="CS410" t="str">
            <v/>
          </cell>
          <cell r="CT410" t="str">
            <v/>
          </cell>
          <cell r="CU410" t="str">
            <v/>
          </cell>
          <cell r="CV410" t="str">
            <v/>
          </cell>
          <cell r="CW410" t="str">
            <v/>
          </cell>
          <cell r="CX410" t="b">
            <v>0</v>
          </cell>
          <cell r="CY410" t="b">
            <v>0</v>
          </cell>
          <cell r="CZ410" t="b">
            <v>0</v>
          </cell>
          <cell r="DA410" t="b">
            <v>0</v>
          </cell>
          <cell r="DB410" t="str">
            <v/>
          </cell>
          <cell r="DC410" t="str">
            <v/>
          </cell>
          <cell r="DD410" t="str">
            <v/>
          </cell>
          <cell r="DE410" t="b">
            <v>0</v>
          </cell>
          <cell r="DF410" t="b">
            <v>0</v>
          </cell>
        </row>
        <row r="411">
          <cell r="A411" t="str">
            <v>COR1858</v>
          </cell>
          <cell r="B411" t="str">
            <v>CSEPs Reconciliation I&amp;C Portfolio Report</v>
          </cell>
          <cell r="C411" t="str">
            <v>Z2 - Change cancelled</v>
          </cell>
          <cell r="D411">
            <v>41592</v>
          </cell>
          <cell r="E411" t="str">
            <v>CO RCVD 24/05/2010,EQ PNDG 02/06/2010,EQ CLSD 14/11/2013
Moved from EQ-CLSD to 99. Change Cancelled 08/11/2017</v>
          </cell>
          <cell r="F411" t="str">
            <v>We have to produce stats for Management Information &amp; the Billing Ops Forum. To do this we require a report giving the full I&amp;C CSEPs portfolio data which we currently ask CSEPs App Support to run a query for us. As we need this info monthly we would like</v>
          </cell>
          <cell r="G411" t="b">
            <v>0</v>
          </cell>
          <cell r="H411" t="str">
            <v/>
          </cell>
          <cell r="I411">
            <v>40322</v>
          </cell>
          <cell r="L411" t="b">
            <v>0</v>
          </cell>
          <cell r="M411" t="str">
            <v/>
          </cell>
          <cell r="N411" t="str">
            <v/>
          </cell>
          <cell r="O411" t="str">
            <v/>
          </cell>
          <cell r="P411" t="str">
            <v>Yvonne McHugh</v>
          </cell>
          <cell r="Q411" t="str">
            <v>Workload Meeting 02/06/10</v>
          </cell>
          <cell r="R411" t="str">
            <v>Tricia Moody</v>
          </cell>
          <cell r="S411" t="str">
            <v>Lorraine Cave</v>
          </cell>
          <cell r="T411" t="str">
            <v>CR (internal)</v>
          </cell>
          <cell r="U411" t="str">
            <v>CLOSED</v>
          </cell>
          <cell r="V411" t="b">
            <v>0</v>
          </cell>
          <cell r="X411" t="str">
            <v/>
          </cell>
          <cell r="AD411" t="str">
            <v/>
          </cell>
          <cell r="AF411" t="str">
            <v>CLSD</v>
          </cell>
          <cell r="AG411">
            <v>41592</v>
          </cell>
          <cell r="AN411" t="str">
            <v/>
          </cell>
          <cell r="AR411" t="str">
            <v/>
          </cell>
          <cell r="AS411" t="str">
            <v/>
          </cell>
          <cell r="AZ411" t="str">
            <v/>
          </cell>
          <cell r="BB411" t="str">
            <v/>
          </cell>
          <cell r="BC411" t="str">
            <v/>
          </cell>
          <cell r="BE411" t="b">
            <v>0</v>
          </cell>
          <cell r="BF411">
            <v>6</v>
          </cell>
          <cell r="BM411" t="str">
            <v/>
          </cell>
          <cell r="BO411" t="str">
            <v xml:space="preserve">14/11/13 KB - Closed per discussion with LC &amp; Tricia Moody - to be re-submitted as a Minor Enhancement request. 
10/09/12 KB - Transferred from DT to LC due to change in roles.                                                                               </v>
          </cell>
          <cell r="BQ411" t="str">
            <v/>
          </cell>
          <cell r="BS411" t="str">
            <v/>
          </cell>
          <cell r="BU411" t="str">
            <v/>
          </cell>
          <cell r="BW411" t="str">
            <v/>
          </cell>
          <cell r="BX411" t="str">
            <v/>
          </cell>
          <cell r="BY411" t="str">
            <v/>
          </cell>
          <cell r="BZ411" t="str">
            <v/>
          </cell>
          <cell r="CA411" t="str">
            <v/>
          </cell>
          <cell r="CB411" t="str">
            <v/>
          </cell>
          <cell r="CC411" t="str">
            <v/>
          </cell>
          <cell r="CD411" t="str">
            <v/>
          </cell>
          <cell r="CE411" t="str">
            <v/>
          </cell>
          <cell r="CF411" t="str">
            <v/>
          </cell>
          <cell r="CG411" t="b">
            <v>0</v>
          </cell>
          <cell r="CH411" t="str">
            <v/>
          </cell>
          <cell r="CJ411" t="b">
            <v>0</v>
          </cell>
          <cell r="CK411" t="b">
            <v>0</v>
          </cell>
          <cell r="CL411" t="b">
            <v>0</v>
          </cell>
          <cell r="CM411" t="str">
            <v/>
          </cell>
          <cell r="CO411" t="str">
            <v/>
          </cell>
          <cell r="CP411" t="str">
            <v/>
          </cell>
          <cell r="CQ411" t="b">
            <v>0</v>
          </cell>
          <cell r="CR411" t="b">
            <v>0</v>
          </cell>
          <cell r="CS411" t="str">
            <v/>
          </cell>
          <cell r="CT411" t="str">
            <v/>
          </cell>
          <cell r="CU411" t="str">
            <v/>
          </cell>
          <cell r="CV411" t="str">
            <v/>
          </cell>
          <cell r="CW411" t="str">
            <v/>
          </cell>
          <cell r="CX411" t="b">
            <v>0</v>
          </cell>
          <cell r="CY411" t="b">
            <v>0</v>
          </cell>
          <cell r="CZ411" t="b">
            <v>0</v>
          </cell>
          <cell r="DA411" t="b">
            <v>0</v>
          </cell>
          <cell r="DB411" t="str">
            <v/>
          </cell>
          <cell r="DC411" t="str">
            <v/>
          </cell>
          <cell r="DD411" t="str">
            <v/>
          </cell>
          <cell r="DE411" t="b">
            <v>0</v>
          </cell>
          <cell r="DF411" t="b">
            <v>0</v>
          </cell>
        </row>
        <row r="412">
          <cell r="A412" t="str">
            <v>COR2678</v>
          </cell>
          <cell r="B412" t="str">
            <v>AQ Amendment Window - Weekly Reports</v>
          </cell>
          <cell r="C412" t="str">
            <v>Z2 - Change cancelled</v>
          </cell>
          <cell r="D412">
            <v>41095</v>
          </cell>
          <cell r="E412" t="str">
            <v>CO RCVD 21/06/2012,CO CLSD 05/07/2012</v>
          </cell>
          <cell r="F412" t="str">
            <v xml:space="preserve">Distribution networks require weekly information on the change in AQ values throughout the AQ amendment window. A report has already been set up by Xoserve which is now required by each DN (with the relevant data for each DN) on Friday of each week until </v>
          </cell>
          <cell r="G412" t="b">
            <v>0</v>
          </cell>
          <cell r="H412" t="str">
            <v/>
          </cell>
          <cell r="I412">
            <v>41081</v>
          </cell>
          <cell r="J412">
            <v>41095</v>
          </cell>
          <cell r="L412" t="b">
            <v>0</v>
          </cell>
          <cell r="M412" t="str">
            <v>ADN</v>
          </cell>
          <cell r="N412" t="str">
            <v/>
          </cell>
          <cell r="O412" t="str">
            <v>Joel Martin</v>
          </cell>
          <cell r="P412" t="str">
            <v>Joel Martin</v>
          </cell>
          <cell r="Q412" t="str">
            <v>Workload Meeting 27/06/12</v>
          </cell>
          <cell r="R412" t="str">
            <v/>
          </cell>
          <cell r="S412" t="str">
            <v>Lorraine Cave</v>
          </cell>
          <cell r="T412" t="str">
            <v>CO</v>
          </cell>
          <cell r="U412" t="str">
            <v>CLOSED</v>
          </cell>
          <cell r="V412" t="b">
            <v>1</v>
          </cell>
          <cell r="W412">
            <v>41095</v>
          </cell>
          <cell r="X412" t="str">
            <v xml:space="preserve">Max Pemberton / Harvey Padham </v>
          </cell>
          <cell r="AD412" t="str">
            <v/>
          </cell>
          <cell r="AF412" t="str">
            <v/>
          </cell>
          <cell r="AN412" t="str">
            <v/>
          </cell>
          <cell r="AR412" t="str">
            <v/>
          </cell>
          <cell r="AS412" t="str">
            <v/>
          </cell>
          <cell r="AZ412" t="str">
            <v/>
          </cell>
          <cell r="BB412" t="str">
            <v/>
          </cell>
          <cell r="BC412" t="str">
            <v/>
          </cell>
          <cell r="BE412" t="b">
            <v>0</v>
          </cell>
          <cell r="BF412">
            <v>3</v>
          </cell>
          <cell r="BM412" t="str">
            <v/>
          </cell>
          <cell r="BO412" t="str">
            <v xml:space="preserve">05/07/12 KB - E mail received from Joel Martin authorising closure of this CO.  This is in response to communication between Joel and Harvey with regard to merging COR2678 with COR2521.    </v>
          </cell>
          <cell r="BQ412" t="str">
            <v/>
          </cell>
          <cell r="BS412" t="str">
            <v/>
          </cell>
          <cell r="BU412" t="str">
            <v/>
          </cell>
          <cell r="BW412" t="str">
            <v/>
          </cell>
          <cell r="BX412" t="str">
            <v/>
          </cell>
          <cell r="BY412" t="str">
            <v/>
          </cell>
          <cell r="BZ412" t="str">
            <v/>
          </cell>
          <cell r="CA412" t="str">
            <v/>
          </cell>
          <cell r="CB412" t="str">
            <v/>
          </cell>
          <cell r="CC412" t="str">
            <v/>
          </cell>
          <cell r="CD412" t="str">
            <v/>
          </cell>
          <cell r="CE412" t="str">
            <v/>
          </cell>
          <cell r="CF412" t="str">
            <v/>
          </cell>
          <cell r="CG412" t="b">
            <v>0</v>
          </cell>
          <cell r="CH412" t="str">
            <v/>
          </cell>
          <cell r="CJ412" t="b">
            <v>0</v>
          </cell>
          <cell r="CK412" t="b">
            <v>0</v>
          </cell>
          <cell r="CL412" t="b">
            <v>0</v>
          </cell>
          <cell r="CM412" t="str">
            <v/>
          </cell>
          <cell r="CO412" t="str">
            <v/>
          </cell>
          <cell r="CP412" t="str">
            <v/>
          </cell>
          <cell r="CQ412" t="b">
            <v>0</v>
          </cell>
          <cell r="CR412" t="b">
            <v>0</v>
          </cell>
          <cell r="CS412" t="str">
            <v/>
          </cell>
          <cell r="CT412" t="str">
            <v/>
          </cell>
          <cell r="CU412" t="str">
            <v/>
          </cell>
          <cell r="CV412" t="str">
            <v/>
          </cell>
          <cell r="CW412" t="str">
            <v/>
          </cell>
          <cell r="CX412" t="b">
            <v>0</v>
          </cell>
          <cell r="CY412" t="b">
            <v>0</v>
          </cell>
          <cell r="CZ412" t="b">
            <v>0</v>
          </cell>
          <cell r="DA412" t="b">
            <v>0</v>
          </cell>
          <cell r="DB412" t="str">
            <v/>
          </cell>
          <cell r="DC412" t="str">
            <v/>
          </cell>
          <cell r="DD412" t="str">
            <v/>
          </cell>
          <cell r="DE412" t="b">
            <v>0</v>
          </cell>
          <cell r="DF412" t="b">
            <v>0</v>
          </cell>
        </row>
        <row r="413">
          <cell r="A413" t="str">
            <v>COR2352</v>
          </cell>
          <cell r="B413" t="str">
            <v>Mod0378 - Greater Transparency over AQ Appeal Performance</v>
          </cell>
          <cell r="C413" t="str">
            <v>Z2 - Change cancelled</v>
          </cell>
          <cell r="D413">
            <v>41262</v>
          </cell>
          <cell r="E413" t="str">
            <v>CO RCVD 11/08/2011,EQ PNDG 17/08/2011,EQ PROD 25/08/2011,EQ SENT 08/09/2011,EQ CLSD 19/12/2012
Moved from EQ-CLSD to 99. Change Cancelled 08/11/2017</v>
          </cell>
          <cell r="F413" t="str">
            <v>The change is requesting a cost assessment of implementation of UNC Modification Proposal 0378. The relevant Workgroup is due to report to the UNC Modification Panel in October 2011. UNC Modification Proposal 0378 'Greater Transparency over AQ Appeal Perf</v>
          </cell>
          <cell r="G413" t="b">
            <v>1</v>
          </cell>
          <cell r="H413" t="str">
            <v/>
          </cell>
          <cell r="I413">
            <v>40766</v>
          </cell>
          <cell r="J413">
            <v>40780</v>
          </cell>
          <cell r="L413" t="b">
            <v>0</v>
          </cell>
          <cell r="M413" t="str">
            <v>ALL</v>
          </cell>
          <cell r="N413" t="str">
            <v/>
          </cell>
          <cell r="O413" t="str">
            <v>Alan Raper</v>
          </cell>
          <cell r="P413" t="str">
            <v>Alan Raper</v>
          </cell>
          <cell r="Q413" t="str">
            <v>Workload Meeting 17/08/11</v>
          </cell>
          <cell r="R413" t="str">
            <v>Linda Whitcroft</v>
          </cell>
          <cell r="S413" t="str">
            <v>Lorraine Cave</v>
          </cell>
          <cell r="T413" t="str">
            <v>CO</v>
          </cell>
          <cell r="U413" t="str">
            <v>CLOSED</v>
          </cell>
          <cell r="V413" t="b">
            <v>1</v>
          </cell>
          <cell r="X413" t="str">
            <v>Max Pemberton</v>
          </cell>
          <cell r="Y413">
            <v>40780</v>
          </cell>
          <cell r="Z413">
            <v>40794</v>
          </cell>
          <cell r="AA413">
            <v>40794</v>
          </cell>
          <cell r="AB413">
            <v>40794</v>
          </cell>
          <cell r="AC413">
            <v>0</v>
          </cell>
          <cell r="AD413" t="str">
            <v xml:space="preserve">12 weeks from receipt of BEO </v>
          </cell>
          <cell r="AE413">
            <v>40885</v>
          </cell>
          <cell r="AF413" t="str">
            <v>CLSD</v>
          </cell>
          <cell r="AG413">
            <v>41262</v>
          </cell>
          <cell r="AN413" t="str">
            <v/>
          </cell>
          <cell r="AO413">
            <v>41851</v>
          </cell>
          <cell r="AR413" t="str">
            <v/>
          </cell>
          <cell r="AS413" t="str">
            <v/>
          </cell>
          <cell r="AZ413" t="str">
            <v/>
          </cell>
          <cell r="BB413" t="str">
            <v/>
          </cell>
          <cell r="BC413" t="str">
            <v/>
          </cell>
          <cell r="BE413" t="b">
            <v>0</v>
          </cell>
          <cell r="BF413">
            <v>3</v>
          </cell>
          <cell r="BM413" t="str">
            <v/>
          </cell>
          <cell r="BO413" t="str">
            <v>19/12/12 KB - COR2352 closed per e-mail from Alan Raper - Mod has been withdrawn.  
04/12/12 KB - Update requested - see e-mail from Max Pemberton.  
23/08/11 AK - This change was originally raised as an Evaluation request (ROM &amp; RULE analysis) by Chris W</v>
          </cell>
          <cell r="BQ413" t="str">
            <v/>
          </cell>
          <cell r="BS413" t="str">
            <v/>
          </cell>
          <cell r="BU413" t="str">
            <v/>
          </cell>
          <cell r="BW413" t="str">
            <v/>
          </cell>
          <cell r="BX413" t="str">
            <v/>
          </cell>
          <cell r="BY413" t="str">
            <v/>
          </cell>
          <cell r="BZ413" t="str">
            <v/>
          </cell>
          <cell r="CA413" t="str">
            <v/>
          </cell>
          <cell r="CB413" t="str">
            <v/>
          </cell>
          <cell r="CC413" t="str">
            <v/>
          </cell>
          <cell r="CD413" t="str">
            <v/>
          </cell>
          <cell r="CE413" t="str">
            <v/>
          </cell>
          <cell r="CF413" t="str">
            <v/>
          </cell>
          <cell r="CG413" t="b">
            <v>0</v>
          </cell>
          <cell r="CH413" t="str">
            <v/>
          </cell>
          <cell r="CJ413" t="b">
            <v>0</v>
          </cell>
          <cell r="CK413" t="b">
            <v>0</v>
          </cell>
          <cell r="CL413" t="b">
            <v>0</v>
          </cell>
          <cell r="CM413" t="str">
            <v/>
          </cell>
          <cell r="CO413" t="str">
            <v/>
          </cell>
          <cell r="CP413" t="str">
            <v/>
          </cell>
          <cell r="CQ413" t="b">
            <v>0</v>
          </cell>
          <cell r="CR413" t="b">
            <v>0</v>
          </cell>
          <cell r="CS413" t="str">
            <v/>
          </cell>
          <cell r="CT413" t="str">
            <v/>
          </cell>
          <cell r="CU413" t="str">
            <v/>
          </cell>
          <cell r="CV413" t="str">
            <v/>
          </cell>
          <cell r="CW413" t="str">
            <v/>
          </cell>
          <cell r="CX413" t="b">
            <v>0</v>
          </cell>
          <cell r="CY413" t="b">
            <v>0</v>
          </cell>
          <cell r="CZ413" t="b">
            <v>0</v>
          </cell>
          <cell r="DA413" t="b">
            <v>0</v>
          </cell>
          <cell r="DB413" t="str">
            <v/>
          </cell>
          <cell r="DC413" t="str">
            <v/>
          </cell>
          <cell r="DD413" t="str">
            <v/>
          </cell>
          <cell r="DE413" t="b">
            <v>0</v>
          </cell>
          <cell r="DF413" t="b">
            <v>0</v>
          </cell>
        </row>
        <row r="414">
          <cell r="A414" t="str">
            <v>COR2387</v>
          </cell>
          <cell r="B414" t="str">
            <v>AQ Review 2012</v>
          </cell>
          <cell r="C414" t="str">
            <v>Z1 - Change completed</v>
          </cell>
          <cell r="D414">
            <v>41345</v>
          </cell>
          <cell r="E414" t="str">
            <v>CO RCVD 31/01/2012,EQ PNDG 01/02/2012,EQ PROD 18/04/2012,EQ SENT 18/04/2012,BE RCVD 18/04/2012,BE PNDG 18/04/2012,BE PROD 18/04/2012,EQ SENT 18/04/2012,BE PROD 18/04/2012,BE SENT 26/04/2012,SN PROD 26/04/2012,PD PROD 26/04/2012,PD CLSD 12/03/2013</v>
          </cell>
          <cell r="F414" t="str">
            <v>Change raised to complete the full AQ 2012 process from end to end.</v>
          </cell>
          <cell r="G414" t="b">
            <v>0</v>
          </cell>
          <cell r="H414" t="str">
            <v/>
          </cell>
          <cell r="I414">
            <v>40939</v>
          </cell>
          <cell r="J414">
            <v>41019</v>
          </cell>
          <cell r="L414" t="b">
            <v>0</v>
          </cell>
          <cell r="M414" t="str">
            <v/>
          </cell>
          <cell r="N414" t="str">
            <v/>
          </cell>
          <cell r="O414" t="str">
            <v/>
          </cell>
          <cell r="P414" t="str">
            <v>Harvey Padham</v>
          </cell>
          <cell r="Q414" t="str">
            <v>Workload Meeting 01/02/12</v>
          </cell>
          <cell r="R414" t="str">
            <v>Linda Whitcroft</v>
          </cell>
          <cell r="S414" t="str">
            <v>Lorraine Cave</v>
          </cell>
          <cell r="T414" t="str">
            <v>CO</v>
          </cell>
          <cell r="U414" t="str">
            <v>COMPLETE</v>
          </cell>
          <cell r="V414" t="b">
            <v>0</v>
          </cell>
          <cell r="X414" t="str">
            <v>Harvey Padham</v>
          </cell>
          <cell r="Y414">
            <v>41017</v>
          </cell>
          <cell r="Z414">
            <v>41017</v>
          </cell>
          <cell r="AA414">
            <v>41017</v>
          </cell>
          <cell r="AB414">
            <v>41017</v>
          </cell>
          <cell r="AD414" t="str">
            <v/>
          </cell>
          <cell r="AE414">
            <v>41108</v>
          </cell>
          <cell r="AF414" t="str">
            <v>SENT</v>
          </cell>
          <cell r="AG414">
            <v>41017</v>
          </cell>
          <cell r="AH414">
            <v>41017</v>
          </cell>
          <cell r="AI414">
            <v>41031</v>
          </cell>
          <cell r="AJ414">
            <v>41025</v>
          </cell>
          <cell r="AK414">
            <v>41025</v>
          </cell>
          <cell r="AL414">
            <v>41025</v>
          </cell>
          <cell r="AM414">
            <v>41025</v>
          </cell>
          <cell r="AN414" t="str">
            <v/>
          </cell>
          <cell r="AR414" t="str">
            <v/>
          </cell>
          <cell r="AS414" t="str">
            <v>SENT</v>
          </cell>
          <cell r="AT414">
            <v>41025</v>
          </cell>
          <cell r="AU414">
            <v>41025</v>
          </cell>
          <cell r="AV414">
            <v>41025</v>
          </cell>
          <cell r="AW414">
            <v>41025</v>
          </cell>
          <cell r="AX414">
            <v>41025</v>
          </cell>
          <cell r="AY414">
            <v>41025</v>
          </cell>
          <cell r="AZ414" t="str">
            <v/>
          </cell>
          <cell r="BA414">
            <v>41025</v>
          </cell>
          <cell r="BB414" t="str">
            <v/>
          </cell>
          <cell r="BC414" t="str">
            <v>PROD</v>
          </cell>
          <cell r="BD414">
            <v>41025</v>
          </cell>
          <cell r="BE414" t="b">
            <v>0</v>
          </cell>
          <cell r="BF414">
            <v>6</v>
          </cell>
          <cell r="BM414" t="str">
            <v>CLSD</v>
          </cell>
          <cell r="BN414">
            <v>41345</v>
          </cell>
          <cell r="BO414" t="str">
            <v xml:space="preserve">22/08/12 KB - Discussed at Workload Meeting - PID was approved on 26/04/12 - change status to PD-PROD.                                                                                                                                                         </v>
          </cell>
          <cell r="BQ414" t="str">
            <v/>
          </cell>
          <cell r="BS414" t="str">
            <v/>
          </cell>
          <cell r="BU414" t="str">
            <v/>
          </cell>
          <cell r="BW414" t="str">
            <v/>
          </cell>
          <cell r="BX414" t="str">
            <v/>
          </cell>
          <cell r="BY414" t="str">
            <v/>
          </cell>
          <cell r="BZ414" t="str">
            <v/>
          </cell>
          <cell r="CA414" t="str">
            <v/>
          </cell>
          <cell r="CB414" t="str">
            <v/>
          </cell>
          <cell r="CC414" t="str">
            <v/>
          </cell>
          <cell r="CD414" t="str">
            <v/>
          </cell>
          <cell r="CE414" t="str">
            <v/>
          </cell>
          <cell r="CF414" t="str">
            <v/>
          </cell>
          <cell r="CG414" t="b">
            <v>0</v>
          </cell>
          <cell r="CH414" t="str">
            <v/>
          </cell>
          <cell r="CJ414" t="b">
            <v>0</v>
          </cell>
          <cell r="CK414" t="b">
            <v>0</v>
          </cell>
          <cell r="CL414" t="b">
            <v>0</v>
          </cell>
          <cell r="CM414" t="str">
            <v/>
          </cell>
          <cell r="CO414" t="str">
            <v/>
          </cell>
          <cell r="CP414" t="str">
            <v/>
          </cell>
          <cell r="CQ414" t="b">
            <v>0</v>
          </cell>
          <cell r="CR414" t="b">
            <v>0</v>
          </cell>
          <cell r="CS414" t="str">
            <v/>
          </cell>
          <cell r="CT414" t="str">
            <v/>
          </cell>
          <cell r="CU414" t="str">
            <v/>
          </cell>
          <cell r="CV414" t="str">
            <v/>
          </cell>
          <cell r="CW414" t="str">
            <v/>
          </cell>
          <cell r="CX414" t="b">
            <v>0</v>
          </cell>
          <cell r="CY414" t="b">
            <v>0</v>
          </cell>
          <cell r="CZ414" t="b">
            <v>0</v>
          </cell>
          <cell r="DA414" t="b">
            <v>0</v>
          </cell>
          <cell r="DB414" t="str">
            <v/>
          </cell>
          <cell r="DC414" t="str">
            <v/>
          </cell>
          <cell r="DD414" t="str">
            <v/>
          </cell>
          <cell r="DE414" t="b">
            <v>0</v>
          </cell>
          <cell r="DF414" t="b">
            <v>0</v>
          </cell>
        </row>
        <row r="415">
          <cell r="A415" t="str">
            <v>4507</v>
          </cell>
          <cell r="B415" t="str">
            <v>Amend the compensation rate for Charge Type 810 for Northern  Gas  Networks</v>
          </cell>
          <cell r="C415" t="str">
            <v>Z1 - Change completed</v>
          </cell>
          <cell r="D415">
            <v>43072</v>
          </cell>
          <cell r="E415" t="str">
            <v>CO-RCVD 25/10/2017
3.2 Awaiting ASR Approval - 07/11/2017
10/11/2017 - 11.  Change in Delivery
100. Change Completed</v>
          </cell>
          <cell r="F415" t="str">
            <v>Part of the design for generating billing files for Shippers, requires SAP table: ZBT_FILE_GENNO to be populated with the Shipper Short Code and Invoice File Type. Currently there is no way for the business teams to directly populate this table, it requir</v>
          </cell>
          <cell r="G415" t="b">
            <v>0</v>
          </cell>
          <cell r="H415" t="str">
            <v/>
          </cell>
          <cell r="I415">
            <v>43033</v>
          </cell>
          <cell r="K415">
            <v>43070</v>
          </cell>
          <cell r="L415" t="b">
            <v>0</v>
          </cell>
          <cell r="M415" t="str">
            <v/>
          </cell>
          <cell r="N415" t="str">
            <v/>
          </cell>
          <cell r="O415" t="str">
            <v/>
          </cell>
          <cell r="P415" t="str">
            <v>Mike Osler</v>
          </cell>
          <cell r="Q415" t="str">
            <v>ICAF 25/10/2017</v>
          </cell>
          <cell r="R415" t="str">
            <v/>
          </cell>
          <cell r="S415" t="str">
            <v>Donna Johnson</v>
          </cell>
          <cell r="T415" t="str">
            <v>CR (ASR)</v>
          </cell>
          <cell r="U415" t="str">
            <v>COMPLETE</v>
          </cell>
          <cell r="V415" t="b">
            <v>0</v>
          </cell>
          <cell r="X415" t="str">
            <v/>
          </cell>
          <cell r="AD415" t="str">
            <v/>
          </cell>
          <cell r="AF415" t="str">
            <v/>
          </cell>
          <cell r="AN415" t="str">
            <v/>
          </cell>
          <cell r="AR415" t="str">
            <v/>
          </cell>
          <cell r="AS415" t="str">
            <v/>
          </cell>
          <cell r="AZ415" t="str">
            <v/>
          </cell>
          <cell r="BB415" t="str">
            <v/>
          </cell>
          <cell r="BC415" t="str">
            <v/>
          </cell>
          <cell r="BE415" t="b">
            <v>0</v>
          </cell>
          <cell r="BH415">
            <v>43070</v>
          </cell>
          <cell r="BI415">
            <v>43064</v>
          </cell>
          <cell r="BM415" t="str">
            <v/>
          </cell>
          <cell r="BO415" t="str">
            <v xml:space="preserve">22/12/2017 Dc waiting for a transfer of funds form to be raised by Karen Goodwin.  This change is completed and can be closed.
08/12/17 DC I have sent an email to Matt/Emma smith asking for confirmation that they are happy to close the change as work has </v>
          </cell>
          <cell r="BQ415" t="str">
            <v/>
          </cell>
          <cell r="BS415" t="str">
            <v/>
          </cell>
          <cell r="BU415" t="str">
            <v/>
          </cell>
          <cell r="BW415" t="str">
            <v/>
          </cell>
          <cell r="BX415" t="str">
            <v/>
          </cell>
          <cell r="BY415" t="str">
            <v>50</v>
          </cell>
          <cell r="BZ415" t="str">
            <v/>
          </cell>
          <cell r="CA415" t="str">
            <v>R &amp; N</v>
          </cell>
          <cell r="CB415" t="str">
            <v>XO3581</v>
          </cell>
          <cell r="CC415" t="str">
            <v>ME</v>
          </cell>
          <cell r="CD415" t="str">
            <v>ISU</v>
          </cell>
          <cell r="CE415" t="str">
            <v>Invoicing</v>
          </cell>
          <cell r="CF415" t="str">
            <v>0-30days</v>
          </cell>
          <cell r="CG415" t="b">
            <v>0</v>
          </cell>
          <cell r="CH415" t="str">
            <v/>
          </cell>
          <cell r="CJ415" t="b">
            <v>0</v>
          </cell>
          <cell r="CK415" t="b">
            <v>0</v>
          </cell>
          <cell r="CL415" t="b">
            <v>0</v>
          </cell>
          <cell r="CM415" t="str">
            <v>3014.00</v>
          </cell>
          <cell r="CO415" t="str">
            <v/>
          </cell>
          <cell r="CP415" t="str">
            <v/>
          </cell>
          <cell r="CQ415" t="b">
            <v>0</v>
          </cell>
          <cell r="CR415" t="b">
            <v>0</v>
          </cell>
          <cell r="CS415" t="str">
            <v>Customer and Consumer</v>
          </cell>
          <cell r="CT415" t="str">
            <v/>
          </cell>
          <cell r="CU415" t="str">
            <v/>
          </cell>
          <cell r="CV415" t="str">
            <v>Additional or 3rd Party Service Request</v>
          </cell>
          <cell r="CW415" t="str">
            <v>One Market Participant</v>
          </cell>
          <cell r="CX415" t="b">
            <v>0</v>
          </cell>
          <cell r="CY415" t="b">
            <v>0</v>
          </cell>
          <cell r="CZ415" t="b">
            <v>0</v>
          </cell>
          <cell r="DA415" t="b">
            <v>0</v>
          </cell>
          <cell r="DB415" t="str">
            <v>Service Area 22: Specific Services</v>
          </cell>
          <cell r="DC415" t="str">
            <v>One</v>
          </cell>
          <cell r="DD415" t="str">
            <v>Medium</v>
          </cell>
          <cell r="DE415" t="b">
            <v>0</v>
          </cell>
          <cell r="DF415" t="b">
            <v>0</v>
          </cell>
        </row>
        <row r="416">
          <cell r="A416" t="str">
            <v>4506</v>
          </cell>
          <cell r="B416" t="str">
            <v>Extension of Wipro Resource Supporting UKLP UAT</v>
          </cell>
          <cell r="C416" t="str">
            <v>Z1 - Change completed</v>
          </cell>
          <cell r="D416">
            <v>43061</v>
          </cell>
          <cell r="E416" t="str">
            <v>CO-RCVD 25/10/2017
Moved from CO-RCVD to 11. Change in Delivery 09/11/2017</v>
          </cell>
          <cell r="F416" t="str">
            <v>Additional resource from Wipro has been sourced to carry out UAT and Regression testing during Post Implementation and post go-live phases of the UK Link Programme. The current end date for the team is 3rd November 2017; this has been managed through UK L</v>
          </cell>
          <cell r="G416" t="b">
            <v>0</v>
          </cell>
          <cell r="H416" t="str">
            <v/>
          </cell>
          <cell r="I416">
            <v>43033</v>
          </cell>
          <cell r="K416">
            <v>43045</v>
          </cell>
          <cell r="L416" t="b">
            <v>0</v>
          </cell>
          <cell r="M416" t="str">
            <v/>
          </cell>
          <cell r="N416" t="str">
            <v/>
          </cell>
          <cell r="O416" t="str">
            <v/>
          </cell>
          <cell r="P416" t="str">
            <v>Andy Earnshaw/Sat Kalsi</v>
          </cell>
          <cell r="Q416" t="str">
            <v>ICAF 25/10/2017</v>
          </cell>
          <cell r="R416" t="str">
            <v/>
          </cell>
          <cell r="S416" t="str">
            <v>Alex Stuart</v>
          </cell>
          <cell r="T416" t="str">
            <v>CR (Internal)</v>
          </cell>
          <cell r="U416" t="str">
            <v>COMPLETE</v>
          </cell>
          <cell r="V416" t="b">
            <v>0</v>
          </cell>
          <cell r="X416" t="str">
            <v/>
          </cell>
          <cell r="AD416" t="str">
            <v/>
          </cell>
          <cell r="AF416" t="str">
            <v/>
          </cell>
          <cell r="AN416" t="str">
            <v/>
          </cell>
          <cell r="AR416" t="str">
            <v/>
          </cell>
          <cell r="AS416" t="str">
            <v/>
          </cell>
          <cell r="AZ416" t="str">
            <v/>
          </cell>
          <cell r="BB416" t="str">
            <v/>
          </cell>
          <cell r="BC416" t="str">
            <v/>
          </cell>
          <cell r="BE416" t="b">
            <v>0</v>
          </cell>
          <cell r="BH416">
            <v>36558</v>
          </cell>
          <cell r="BI416">
            <v>43056</v>
          </cell>
          <cell r="BM416" t="str">
            <v/>
          </cell>
          <cell r="BO416" t="str">
            <v>25/10/17: DC approved at ICAF today AS to discuss with commercial team
20/10/17: CM approved for next weeks ICAF meeting - Andy earnshaw is an M2 to approve it. Sat Kalsi will represent the CR
22/11/2017 Change Closed AC</v>
          </cell>
          <cell r="BQ416" t="str">
            <v/>
          </cell>
          <cell r="BS416" t="str">
            <v/>
          </cell>
          <cell r="BU416" t="str">
            <v/>
          </cell>
          <cell r="BW416" t="str">
            <v/>
          </cell>
          <cell r="BX416" t="str">
            <v/>
          </cell>
          <cell r="BY416" t="str">
            <v>99</v>
          </cell>
          <cell r="BZ416" t="str">
            <v/>
          </cell>
          <cell r="CA416" t="str">
            <v>R &amp; N</v>
          </cell>
          <cell r="CB416" t="str">
            <v/>
          </cell>
          <cell r="CC416" t="str">
            <v>Non PM delivery (Commercial Team)</v>
          </cell>
          <cell r="CD416" t="str">
            <v>Other</v>
          </cell>
          <cell r="CE416" t="str">
            <v>Other</v>
          </cell>
          <cell r="CF416" t="str">
            <v>31-100days</v>
          </cell>
          <cell r="CG416" t="b">
            <v>0</v>
          </cell>
          <cell r="CH416" t="str">
            <v/>
          </cell>
          <cell r="CJ416" t="b">
            <v>0</v>
          </cell>
          <cell r="CK416" t="b">
            <v>0</v>
          </cell>
          <cell r="CL416" t="b">
            <v>0</v>
          </cell>
          <cell r="CM416" t="str">
            <v/>
          </cell>
          <cell r="CO416" t="str">
            <v/>
          </cell>
          <cell r="CP416" t="str">
            <v/>
          </cell>
          <cell r="CQ416" t="b">
            <v>0</v>
          </cell>
          <cell r="CR416" t="b">
            <v>0</v>
          </cell>
          <cell r="CS416" t="str">
            <v>No</v>
          </cell>
          <cell r="CT416" t="str">
            <v/>
          </cell>
          <cell r="CU416" t="str">
            <v/>
          </cell>
          <cell r="CV416" t="str">
            <v/>
          </cell>
          <cell r="CW416" t="str">
            <v/>
          </cell>
          <cell r="CX416" t="b">
            <v>0</v>
          </cell>
          <cell r="CY416" t="b">
            <v>0</v>
          </cell>
          <cell r="CZ416" t="b">
            <v>0</v>
          </cell>
          <cell r="DA416" t="b">
            <v>0</v>
          </cell>
          <cell r="DB416" t="str">
            <v/>
          </cell>
          <cell r="DC416" t="str">
            <v/>
          </cell>
          <cell r="DD416" t="str">
            <v/>
          </cell>
          <cell r="DE416" t="b">
            <v>0</v>
          </cell>
          <cell r="DF416" t="b">
            <v>0</v>
          </cell>
        </row>
        <row r="417">
          <cell r="A417" t="str">
            <v>4596</v>
          </cell>
          <cell r="B417" t="str">
            <v>Setup of File Transfer mechanism from BO to IX</v>
          </cell>
          <cell r="C417" t="str">
            <v>D1 - Change in delivery</v>
          </cell>
          <cell r="D417">
            <v>43173</v>
          </cell>
          <cell r="E417" t="str">
            <v>1. Awaiting ICAF Assignment
2.2. Awaiting ME/BICC HLE Quote
D1 - Change in delivery</v>
          </cell>
          <cell r="F417" t="str">
            <v>Following the HLE delivered for XRN4372 (11 days effort) which sought the transfer by IX for the SCP Weekly Portfolio report, it is clear that a more encompassing change for IX delivery of BW output files should be put in place that this single report alo</v>
          </cell>
          <cell r="G417" t="b">
            <v>0</v>
          </cell>
          <cell r="H417" t="str">
            <v/>
          </cell>
          <cell r="I417">
            <v>43123</v>
          </cell>
          <cell r="K417">
            <v>43220</v>
          </cell>
          <cell r="L417" t="b">
            <v>0</v>
          </cell>
          <cell r="M417" t="str">
            <v/>
          </cell>
          <cell r="N417" t="str">
            <v/>
          </cell>
          <cell r="O417" t="str">
            <v/>
          </cell>
          <cell r="P417" t="str">
            <v>Steve Concannon</v>
          </cell>
          <cell r="Q417" t="str">
            <v/>
          </cell>
          <cell r="R417" t="str">
            <v>Steve Concannon</v>
          </cell>
          <cell r="S417" t="str">
            <v>Fay Morris</v>
          </cell>
          <cell r="T417" t="str">
            <v>CR (Internal)</v>
          </cell>
          <cell r="U417" t="str">
            <v>LIVE</v>
          </cell>
          <cell r="V417" t="b">
            <v>0</v>
          </cell>
          <cell r="X417" t="str">
            <v/>
          </cell>
          <cell r="AD417" t="str">
            <v/>
          </cell>
          <cell r="AF417" t="str">
            <v/>
          </cell>
          <cell r="AN417" t="str">
            <v/>
          </cell>
          <cell r="AR417" t="str">
            <v/>
          </cell>
          <cell r="AS417" t="str">
            <v/>
          </cell>
          <cell r="AZ417" t="str">
            <v/>
          </cell>
          <cell r="BB417" t="str">
            <v/>
          </cell>
          <cell r="BC417" t="str">
            <v/>
          </cell>
          <cell r="BE417" t="b">
            <v>0</v>
          </cell>
          <cell r="BH417">
            <v>43342</v>
          </cell>
          <cell r="BM417" t="str">
            <v/>
          </cell>
          <cell r="BO417" t="str">
            <v>20/07/2018 HS - HLE to be revised. Deb to confirm with Jo Duncan if she is aware of this.
19/07/2018 DC Update from Pooja: HLE will be revised once work is completed.
Additional work has been requested to be updated in CR. Revised HLE will be submitted on</v>
          </cell>
          <cell r="BQ417" t="str">
            <v/>
          </cell>
          <cell r="BS417" t="str">
            <v/>
          </cell>
          <cell r="BU417" t="str">
            <v/>
          </cell>
          <cell r="BW417" t="str">
            <v/>
          </cell>
          <cell r="BX417" t="str">
            <v/>
          </cell>
          <cell r="BY417" t="str">
            <v>50</v>
          </cell>
          <cell r="BZ417" t="str">
            <v/>
          </cell>
          <cell r="CA417" t="str">
            <v>Data Office</v>
          </cell>
          <cell r="CB417" t="str">
            <v>XO3647</v>
          </cell>
          <cell r="CC417" t="str">
            <v>Minor Enhancements Team</v>
          </cell>
          <cell r="CD417" t="str">
            <v>IX</v>
          </cell>
          <cell r="CE417" t="str">
            <v>Other</v>
          </cell>
          <cell r="CF417" t="str">
            <v>0-30 days</v>
          </cell>
          <cell r="CG417" t="b">
            <v>0</v>
          </cell>
          <cell r="CH417" t="str">
            <v/>
          </cell>
          <cell r="CJ417" t="b">
            <v>0</v>
          </cell>
          <cell r="CK417" t="b">
            <v>0</v>
          </cell>
          <cell r="CL417" t="b">
            <v>0</v>
          </cell>
          <cell r="CM417" t="str">
            <v/>
          </cell>
          <cell r="CN417">
            <v>0</v>
          </cell>
          <cell r="CO417" t="str">
            <v/>
          </cell>
          <cell r="CP417" t="str">
            <v/>
          </cell>
          <cell r="CQ417" t="b">
            <v>0</v>
          </cell>
          <cell r="CR417" t="b">
            <v>0</v>
          </cell>
          <cell r="CS417" t="str">
            <v/>
          </cell>
          <cell r="CT417" t="str">
            <v/>
          </cell>
          <cell r="CU417" t="str">
            <v/>
          </cell>
          <cell r="CV417" t="str">
            <v>Xoserve Internal CR (business improvement initiative)</v>
          </cell>
          <cell r="CW417" t="str">
            <v>Xoserve Only</v>
          </cell>
          <cell r="CX417" t="b">
            <v>0</v>
          </cell>
          <cell r="CY417" t="b">
            <v>0</v>
          </cell>
          <cell r="CZ417" t="b">
            <v>0</v>
          </cell>
          <cell r="DA417" t="b">
            <v>0</v>
          </cell>
          <cell r="DB417" t="str">
            <v>Service Area 23: Internal</v>
          </cell>
          <cell r="DC417" t="str">
            <v>None (Xoserve internal initiative)</v>
          </cell>
          <cell r="DD417" t="str">
            <v>Medium</v>
          </cell>
          <cell r="DE417" t="b">
            <v>0</v>
          </cell>
          <cell r="DF417" t="b">
            <v>0</v>
          </cell>
        </row>
        <row r="418">
          <cell r="A418" t="str">
            <v>4597</v>
          </cell>
          <cell r="B418" t="str">
            <v>Changes to settlement regime to address 
Unidentified Gas issues (MOD642)</v>
          </cell>
          <cell r="C418" t="str">
            <v>Y2 - ROM completed</v>
          </cell>
          <cell r="D418">
            <v>43125</v>
          </cell>
          <cell r="E418" t="str">
            <v>0. ROM In-Progress
0.5 Change Proposal awaiting MOD approval (ROM complete)</v>
          </cell>
          <cell r="F418" t="str">
            <v xml:space="preserve">The proposer summarised the change in the modification as follows…
•	Utilise the Pre-Nexus nomination and allocation process for NDM meters to improve the overall performance of energy allocation to those customers.
•	Set Unidentified Gas as a percentage </v>
          </cell>
          <cell r="G418" t="b">
            <v>0</v>
          </cell>
          <cell r="H418" t="str">
            <v>642</v>
          </cell>
          <cell r="I418">
            <v>43125</v>
          </cell>
          <cell r="K418">
            <v>43138</v>
          </cell>
          <cell r="L418" t="b">
            <v>0</v>
          </cell>
          <cell r="M418" t="str">
            <v/>
          </cell>
          <cell r="N418" t="str">
            <v/>
          </cell>
          <cell r="O418" t="str">
            <v/>
          </cell>
          <cell r="P418" t="str">
            <v>Justine Price (Corona Energy)</v>
          </cell>
          <cell r="Q418" t="str">
            <v/>
          </cell>
          <cell r="R418" t="str">
            <v/>
          </cell>
          <cell r="S418" t="str">
            <v>Steve Ganney</v>
          </cell>
          <cell r="T418" t="str">
            <v>CP</v>
          </cell>
          <cell r="U418" t="str">
            <v>COMPLETE</v>
          </cell>
          <cell r="V418" t="b">
            <v>0</v>
          </cell>
          <cell r="W418">
            <v>43262</v>
          </cell>
          <cell r="X418" t="str">
            <v/>
          </cell>
          <cell r="AD418" t="str">
            <v/>
          </cell>
          <cell r="AF418" t="str">
            <v/>
          </cell>
          <cell r="AN418" t="str">
            <v/>
          </cell>
          <cell r="AR418" t="str">
            <v/>
          </cell>
          <cell r="AS418" t="str">
            <v/>
          </cell>
          <cell r="AZ418" t="str">
            <v/>
          </cell>
          <cell r="BB418" t="str">
            <v/>
          </cell>
          <cell r="BC418" t="str">
            <v/>
          </cell>
          <cell r="BE418" t="b">
            <v>0</v>
          </cell>
          <cell r="BH418">
            <v>43138</v>
          </cell>
          <cell r="BI418">
            <v>43139</v>
          </cell>
          <cell r="BM418" t="str">
            <v/>
          </cell>
          <cell r="BO418" t="str">
            <v>22/05/18 - Julie B - Proposed for Jun-19 Scope - RAG Status Amber for Jun-19 delivery - going to DSG for recommendation 04/06/18.
29/03/2018 DC The ROM was presented at the Feb work group instead of being sent out.  The database has been updated with the</v>
          </cell>
          <cell r="BQ418" t="str">
            <v/>
          </cell>
          <cell r="BS418" t="str">
            <v/>
          </cell>
          <cell r="BU418" t="str">
            <v/>
          </cell>
          <cell r="BW418" t="str">
            <v/>
          </cell>
          <cell r="BX418" t="str">
            <v/>
          </cell>
          <cell r="BY418" t="str">
            <v>Jun2019</v>
          </cell>
          <cell r="BZ418" t="str">
            <v/>
          </cell>
          <cell r="CA418" t="str">
            <v>R &amp; N</v>
          </cell>
          <cell r="CB418" t="str">
            <v/>
          </cell>
          <cell r="CC418" t="str">
            <v>Third Party SI / Service Provider</v>
          </cell>
          <cell r="CD418" t="str">
            <v/>
          </cell>
          <cell r="CE418" t="str">
            <v/>
          </cell>
          <cell r="CF418" t="str">
            <v/>
          </cell>
          <cell r="CG418" t="b">
            <v>0</v>
          </cell>
          <cell r="CH418" t="str">
            <v/>
          </cell>
          <cell r="CJ418" t="b">
            <v>0</v>
          </cell>
          <cell r="CK418" t="b">
            <v>0</v>
          </cell>
          <cell r="CL418" t="b">
            <v>0</v>
          </cell>
          <cell r="CM418" t="str">
            <v/>
          </cell>
          <cell r="CN418">
            <v>0</v>
          </cell>
          <cell r="CO418" t="str">
            <v/>
          </cell>
          <cell r="CP418" t="str">
            <v/>
          </cell>
          <cell r="CQ418" t="b">
            <v>0</v>
          </cell>
          <cell r="CR418" t="b">
            <v>0</v>
          </cell>
          <cell r="CS418" t="str">
            <v/>
          </cell>
          <cell r="CT418" t="str">
            <v/>
          </cell>
          <cell r="CU418" t="str">
            <v/>
          </cell>
          <cell r="CV418" t="str">
            <v>MOD/Ofgem</v>
          </cell>
          <cell r="CW418" t="str">
            <v/>
          </cell>
          <cell r="CX418" t="b">
            <v>0</v>
          </cell>
          <cell r="CY418" t="b">
            <v>0</v>
          </cell>
          <cell r="CZ418" t="b">
            <v>0</v>
          </cell>
          <cell r="DA418" t="b">
            <v>0</v>
          </cell>
          <cell r="DB418" t="str">
            <v/>
          </cell>
          <cell r="DC418" t="str">
            <v/>
          </cell>
          <cell r="DD418" t="str">
            <v/>
          </cell>
          <cell r="DE418" t="b">
            <v>0</v>
          </cell>
          <cell r="DF418" t="b">
            <v>0</v>
          </cell>
        </row>
        <row r="419">
          <cell r="A419" t="str">
            <v>4687</v>
          </cell>
          <cell r="B419" t="str">
            <v>PSR updates for large domestic sites</v>
          </cell>
          <cell r="C419" t="str">
            <v>A5 - CP in capture with DSG</v>
          </cell>
          <cell r="D419">
            <v>43264</v>
          </cell>
          <cell r="E419" t="str">
            <v>A1 - ICAF - Awaiting Capture Assignment
A2 - Capture in Progress
A5 - CP in capture with DSG</v>
          </cell>
          <cell r="F419" t="str">
            <v xml:space="preserve">Suppliers and Transporters have licence obligations to record and share domestic customer vulnerability. This is maintained through a Priority Service Register (PSR). This is fulfilled through the Supplier (via the Shipper) submitting this information to </v>
          </cell>
          <cell r="G419" t="b">
            <v>0</v>
          </cell>
          <cell r="H419" t="str">
            <v/>
          </cell>
          <cell r="I419">
            <v>43255</v>
          </cell>
          <cell r="K419">
            <v>43497</v>
          </cell>
          <cell r="L419" t="b">
            <v>0</v>
          </cell>
          <cell r="M419" t="str">
            <v/>
          </cell>
          <cell r="N419" t="str">
            <v/>
          </cell>
          <cell r="O419" t="str">
            <v/>
          </cell>
          <cell r="P419" t="str">
            <v>Ellie Rogers</v>
          </cell>
          <cell r="Q419" t="str">
            <v/>
          </cell>
          <cell r="R419" t="str">
            <v>Kirsty Dudley (Eon)</v>
          </cell>
          <cell r="S419" t="str">
            <v>Emma smith</v>
          </cell>
          <cell r="T419" t="str">
            <v>CP</v>
          </cell>
          <cell r="U419" t="str">
            <v>LIVE</v>
          </cell>
          <cell r="V419" t="b">
            <v>0</v>
          </cell>
          <cell r="X419" t="str">
            <v/>
          </cell>
          <cell r="AD419" t="str">
            <v/>
          </cell>
          <cell r="AF419" t="str">
            <v/>
          </cell>
          <cell r="AN419" t="str">
            <v/>
          </cell>
          <cell r="AR419" t="str">
            <v/>
          </cell>
          <cell r="AS419" t="str">
            <v/>
          </cell>
          <cell r="AZ419" t="str">
            <v/>
          </cell>
          <cell r="BB419" t="str">
            <v/>
          </cell>
          <cell r="BC419" t="str">
            <v/>
          </cell>
          <cell r="BE419" t="b">
            <v>0</v>
          </cell>
          <cell r="BM419" t="str">
            <v/>
          </cell>
          <cell r="BO419" t="str">
            <v>22/06/2018 RJ - CP in capture with DSG.
13/06/2018 DC This change was discussed at ChMC today, it was agreed it would be to DSG and back to ChMC next month 
06/06/2018 DC Assigned to the Customer Change team for capture, this change will go to ChMc next w</v>
          </cell>
          <cell r="BQ419" t="str">
            <v/>
          </cell>
          <cell r="BS419" t="str">
            <v/>
          </cell>
          <cell r="BU419" t="str">
            <v/>
          </cell>
          <cell r="BW419" t="str">
            <v/>
          </cell>
          <cell r="BX419" t="str">
            <v/>
          </cell>
          <cell r="BY419" t="str">
            <v>Jun2019</v>
          </cell>
          <cell r="BZ419" t="str">
            <v/>
          </cell>
          <cell r="CA419" t="str">
            <v>R &amp; N</v>
          </cell>
          <cell r="CB419" t="str">
            <v/>
          </cell>
          <cell r="CC419" t="str">
            <v>Third Party SI / Service Provider</v>
          </cell>
          <cell r="CD419" t="str">
            <v>ISU</v>
          </cell>
          <cell r="CE419" t="str">
            <v>SPA</v>
          </cell>
          <cell r="CF419" t="str">
            <v>60-100 days</v>
          </cell>
          <cell r="CG419" t="b">
            <v>0</v>
          </cell>
          <cell r="CH419" t="str">
            <v/>
          </cell>
          <cell r="CJ419" t="b">
            <v>0</v>
          </cell>
          <cell r="CK419" t="b">
            <v>0</v>
          </cell>
          <cell r="CL419" t="b">
            <v>1</v>
          </cell>
          <cell r="CM419" t="str">
            <v/>
          </cell>
          <cell r="CO419" t="str">
            <v/>
          </cell>
          <cell r="CP419" t="str">
            <v/>
          </cell>
          <cell r="CQ419" t="b">
            <v>0</v>
          </cell>
          <cell r="CR419" t="b">
            <v>0</v>
          </cell>
          <cell r="CS419" t="str">
            <v/>
          </cell>
          <cell r="CT419" t="str">
            <v/>
          </cell>
          <cell r="CU419" t="str">
            <v/>
          </cell>
          <cell r="CV419" t="str">
            <v>ChMC endorsed Change Proposal</v>
          </cell>
          <cell r="CW419" t="str">
            <v>Multiple Market Groups</v>
          </cell>
          <cell r="CX419" t="b">
            <v>1</v>
          </cell>
          <cell r="CY419" t="b">
            <v>1</v>
          </cell>
          <cell r="CZ419" t="b">
            <v>1</v>
          </cell>
          <cell r="DA419" t="b">
            <v>1</v>
          </cell>
          <cell r="DB419" t="str">
            <v>Service Area 1: Manage Supply Point Registration</v>
          </cell>
          <cell r="DC419" t="str">
            <v>Two to Five</v>
          </cell>
          <cell r="DD419" t="str">
            <v>Medium</v>
          </cell>
          <cell r="DE419" t="b">
            <v>0</v>
          </cell>
          <cell r="DF419" t="b">
            <v>0</v>
          </cell>
        </row>
        <row r="420">
          <cell r="A420" t="str">
            <v>4688</v>
          </cell>
          <cell r="B420" t="str">
            <v>Brownfield AQ Corrections</v>
          </cell>
          <cell r="C420" t="str">
            <v>B2 - Awaiting ME/Data Office/MR HLE quote</v>
          </cell>
          <cell r="D420">
            <v>43257</v>
          </cell>
          <cell r="E420" t="str">
            <v>A1 - ICAF - Awaiting Capture Assignment
B2 - Awaiting ME/Data Office/MR HLE quote</v>
          </cell>
          <cell r="F420" t="str">
            <v xml:space="preserve">The unregistered AQ correction process is available to Shippers and Networks to challenge the AQ for unregistered sites pre-registration. These are manual requests received into the AQ mailbox with the requested change in AQ being applied using the ‘ZSMP </v>
          </cell>
          <cell r="G420" t="b">
            <v>0</v>
          </cell>
          <cell r="H420" t="str">
            <v/>
          </cell>
          <cell r="I420">
            <v>43255</v>
          </cell>
          <cell r="K420">
            <v>43282</v>
          </cell>
          <cell r="L420" t="b">
            <v>0</v>
          </cell>
          <cell r="M420" t="str">
            <v/>
          </cell>
          <cell r="N420" t="str">
            <v/>
          </cell>
          <cell r="O420" t="str">
            <v/>
          </cell>
          <cell r="P420" t="str">
            <v>Lee Jackson</v>
          </cell>
          <cell r="Q420" t="str">
            <v/>
          </cell>
          <cell r="R420" t="str">
            <v>Dave Ackers</v>
          </cell>
          <cell r="S420" t="str">
            <v>Donna Johnson</v>
          </cell>
          <cell r="T420" t="str">
            <v>CR (Internal)</v>
          </cell>
          <cell r="U420" t="str">
            <v>LIVE</v>
          </cell>
          <cell r="V420" t="b">
            <v>0</v>
          </cell>
          <cell r="X420" t="str">
            <v/>
          </cell>
          <cell r="AD420" t="str">
            <v/>
          </cell>
          <cell r="AF420" t="str">
            <v/>
          </cell>
          <cell r="AN420" t="str">
            <v/>
          </cell>
          <cell r="AR420" t="str">
            <v/>
          </cell>
          <cell r="AS420" t="str">
            <v/>
          </cell>
          <cell r="AZ420" t="str">
            <v/>
          </cell>
          <cell r="BB420" t="str">
            <v/>
          </cell>
          <cell r="BC420" t="str">
            <v/>
          </cell>
          <cell r="BE420" t="b">
            <v>0</v>
          </cell>
          <cell r="BM420" t="str">
            <v/>
          </cell>
          <cell r="BO420" t="str">
            <v xml:space="preserve">20/07/2018 HS - first workshop has taken place. There will be a second to take place next week.
06/07/2018 RJ - Workaround in place. DC to speak to Lee Jackson. This one hasn't been picked up yet because AQ assurance reports are taking priority.Work will </v>
          </cell>
          <cell r="BQ420" t="str">
            <v/>
          </cell>
          <cell r="BS420" t="str">
            <v/>
          </cell>
          <cell r="BU420" t="str">
            <v/>
          </cell>
          <cell r="BW420" t="str">
            <v/>
          </cell>
          <cell r="BX420" t="str">
            <v/>
          </cell>
          <cell r="BY420" t="str">
            <v/>
          </cell>
          <cell r="BZ420" t="str">
            <v/>
          </cell>
          <cell r="CA420" t="str">
            <v>R &amp; N</v>
          </cell>
          <cell r="CB420" t="str">
            <v>XO3687</v>
          </cell>
          <cell r="CC420" t="str">
            <v>Minor Enhancements Team</v>
          </cell>
          <cell r="CD420" t="str">
            <v>ISU</v>
          </cell>
          <cell r="CE420" t="str">
            <v>AQ</v>
          </cell>
          <cell r="CF420" t="str">
            <v>30-60 days</v>
          </cell>
          <cell r="CG420" t="b">
            <v>1</v>
          </cell>
          <cell r="CH420" t="str">
            <v>Xoserve</v>
          </cell>
          <cell r="CI420">
            <v>43496</v>
          </cell>
          <cell r="CJ420" t="b">
            <v>0</v>
          </cell>
          <cell r="CK420" t="b">
            <v>0</v>
          </cell>
          <cell r="CL420" t="b">
            <v>0</v>
          </cell>
          <cell r="CM420" t="str">
            <v/>
          </cell>
          <cell r="CO420" t="str">
            <v/>
          </cell>
          <cell r="CP420" t="str">
            <v>High</v>
          </cell>
          <cell r="CQ420" t="b">
            <v>0</v>
          </cell>
          <cell r="CR420" t="b">
            <v>0</v>
          </cell>
          <cell r="CS420" t="str">
            <v/>
          </cell>
          <cell r="CT420" t="str">
            <v>Daily</v>
          </cell>
          <cell r="CU420" t="str">
            <v>One</v>
          </cell>
          <cell r="CV420" t="str">
            <v>Xoserve Internal CR (business improvement initiative)</v>
          </cell>
          <cell r="CW420" t="str">
            <v>One Market Participant</v>
          </cell>
          <cell r="CX420" t="b">
            <v>1</v>
          </cell>
          <cell r="CY420" t="b">
            <v>0</v>
          </cell>
          <cell r="CZ420" t="b">
            <v>0</v>
          </cell>
          <cell r="DA420" t="b">
            <v>1</v>
          </cell>
          <cell r="DB420" t="str">
            <v>Service Area 23: Internal</v>
          </cell>
          <cell r="DC420" t="str">
            <v>None (Xoserve internal initiative)</v>
          </cell>
          <cell r="DD420" t="str">
            <v>Medium</v>
          </cell>
          <cell r="DE420" t="b">
            <v>0</v>
          </cell>
          <cell r="DF420" t="b">
            <v>0</v>
          </cell>
        </row>
        <row r="421">
          <cell r="A421" t="str">
            <v>4689</v>
          </cell>
          <cell r="B421" t="str">
            <v>Aggregate Energy AQ Report</v>
          </cell>
          <cell r="C421" t="str">
            <v>D1 - Change in delivery</v>
          </cell>
          <cell r="D421">
            <v>43271</v>
          </cell>
          <cell r="E421" t="str">
            <v>A1 - ICAF - Awaiting Capture Assignment
A2 - Capture in Progress
B1 - Start Up In Progress (Awaiting PAT/RACI)
D1 - Change in delivery</v>
          </cell>
          <cell r="F421" t="str">
            <v xml:space="preserve">Currently the AQ Team does not have the functionality to track the monthly movement of the Rolling and Formula Year AQ &amp; SOQ values. This means we are unable to proactively identify any issue with the process, or to monitor and respond to any question on </v>
          </cell>
          <cell r="G421" t="b">
            <v>0</v>
          </cell>
          <cell r="H421" t="str">
            <v/>
          </cell>
          <cell r="I421">
            <v>43255</v>
          </cell>
          <cell r="K421">
            <v>43282</v>
          </cell>
          <cell r="L421" t="b">
            <v>0</v>
          </cell>
          <cell r="M421" t="str">
            <v/>
          </cell>
          <cell r="N421" t="str">
            <v/>
          </cell>
          <cell r="O421" t="str">
            <v/>
          </cell>
          <cell r="P421" t="str">
            <v>Lee Jackson</v>
          </cell>
          <cell r="Q421" t="str">
            <v/>
          </cell>
          <cell r="R421" t="str">
            <v>Dave Ackers</v>
          </cell>
          <cell r="S421" t="str">
            <v>Jo Duncan</v>
          </cell>
          <cell r="T421" t="str">
            <v>CR (Internal)</v>
          </cell>
          <cell r="U421" t="str">
            <v>LIVE</v>
          </cell>
          <cell r="V421" t="b">
            <v>0</v>
          </cell>
          <cell r="X421" t="str">
            <v/>
          </cell>
          <cell r="AD421" t="str">
            <v/>
          </cell>
          <cell r="AF421" t="str">
            <v/>
          </cell>
          <cell r="AN421" t="str">
            <v/>
          </cell>
          <cell r="AR421" t="str">
            <v/>
          </cell>
          <cell r="AS421" t="str">
            <v/>
          </cell>
          <cell r="AZ421" t="str">
            <v/>
          </cell>
          <cell r="BB421" t="str">
            <v/>
          </cell>
          <cell r="BC421" t="str">
            <v/>
          </cell>
          <cell r="BE421" t="b">
            <v>0</v>
          </cell>
          <cell r="BH421">
            <v>43372</v>
          </cell>
          <cell r="BM421" t="str">
            <v/>
          </cell>
          <cell r="BO421" t="str">
            <v xml:space="preserve">13/07/2018 RJ - Interim solution until 4619 is delivered. Implementation date moved to 29th September from 27th July.
06/07/2018 RJ - This is in delivery still. Move date from 15th July to 27th July
22/06/2018 RJ - Went back to ICAF for awareness, and is </v>
          </cell>
          <cell r="BQ421" t="str">
            <v/>
          </cell>
          <cell r="BS421" t="str">
            <v/>
          </cell>
          <cell r="BU421" t="str">
            <v/>
          </cell>
          <cell r="BW421" t="str">
            <v/>
          </cell>
          <cell r="BX421" t="str">
            <v/>
          </cell>
          <cell r="BY421" t="str">
            <v/>
          </cell>
          <cell r="BZ421" t="str">
            <v/>
          </cell>
          <cell r="CA421" t="str">
            <v>Data Office</v>
          </cell>
          <cell r="CB421" t="str">
            <v/>
          </cell>
          <cell r="CC421" t="str">
            <v>Xoserve Resource</v>
          </cell>
          <cell r="CD421" t="str">
            <v>BW</v>
          </cell>
          <cell r="CE421" t="str">
            <v>AQ</v>
          </cell>
          <cell r="CF421" t="str">
            <v>0-30 days</v>
          </cell>
          <cell r="CG421" t="b">
            <v>0</v>
          </cell>
          <cell r="CH421" t="str">
            <v/>
          </cell>
          <cell r="CJ421" t="b">
            <v>0</v>
          </cell>
          <cell r="CK421" t="b">
            <v>0</v>
          </cell>
          <cell r="CL421" t="b">
            <v>0</v>
          </cell>
          <cell r="CM421" t="str">
            <v/>
          </cell>
          <cell r="CO421" t="str">
            <v/>
          </cell>
          <cell r="CP421" t="str">
            <v/>
          </cell>
          <cell r="CQ421" t="b">
            <v>0</v>
          </cell>
          <cell r="CR421" t="b">
            <v>0</v>
          </cell>
          <cell r="CS421" t="str">
            <v/>
          </cell>
          <cell r="CT421" t="str">
            <v/>
          </cell>
          <cell r="CU421" t="str">
            <v/>
          </cell>
          <cell r="CV421" t="str">
            <v>Xoserve Internal CR (business improvement initiative)</v>
          </cell>
          <cell r="CW421" t="str">
            <v>One Market Participant</v>
          </cell>
          <cell r="CX421" t="b">
            <v>1</v>
          </cell>
          <cell r="CY421" t="b">
            <v>0</v>
          </cell>
          <cell r="CZ421" t="b">
            <v>0</v>
          </cell>
          <cell r="DA421" t="b">
            <v>0</v>
          </cell>
          <cell r="DB421" t="str">
            <v>Service Area 23: Internal</v>
          </cell>
          <cell r="DC421" t="str">
            <v>None (Xoserve internal initiative)</v>
          </cell>
          <cell r="DD421" t="str">
            <v>Medium</v>
          </cell>
          <cell r="DE421" t="b">
            <v>0</v>
          </cell>
          <cell r="DF421" t="b">
            <v>0</v>
          </cell>
        </row>
        <row r="422">
          <cell r="A422" t="str">
            <v>4690</v>
          </cell>
          <cell r="B422" t="str">
            <v>Actual read following estimated transfer read calculating AQ of 1</v>
          </cell>
          <cell r="C422" t="str">
            <v>A8 - CP high level solution approved at ChMC</v>
          </cell>
          <cell r="D422">
            <v>43361</v>
          </cell>
          <cell r="E422" t="str">
            <v>A1 - ICAF - Awaiting Capture Assignment
A2 - Capture in Progress
A6 - CP in solution consultation
A7 - CP awaiting ChMC solution approval
A8 - CP high level solution approved at ChMC
A10 - ICAF - Capture complete, awaiting CIO PM assignment
A8 - CP high l</v>
          </cell>
          <cell r="F422" t="str">
            <v>Where an actual read is submitted following an estimated transfer reading, if the Actual reading is less than the estimated reading a negative volumes is created (the actual read validates to the last Actual read recorded so the period last actual to esti</v>
          </cell>
          <cell r="G422" t="b">
            <v>0</v>
          </cell>
          <cell r="H422" t="str">
            <v/>
          </cell>
          <cell r="I422">
            <v>43255</v>
          </cell>
          <cell r="K422">
            <v>43313</v>
          </cell>
          <cell r="L422" t="b">
            <v>0</v>
          </cell>
          <cell r="M422" t="str">
            <v/>
          </cell>
          <cell r="N422" t="str">
            <v/>
          </cell>
          <cell r="O422" t="str">
            <v/>
          </cell>
          <cell r="P422" t="str">
            <v>James Rigby (Npower)</v>
          </cell>
          <cell r="Q422" t="str">
            <v/>
          </cell>
          <cell r="R422" t="str">
            <v>Emma Smith</v>
          </cell>
          <cell r="S422" t="str">
            <v>Emma smith</v>
          </cell>
          <cell r="T422" t="str">
            <v>CP</v>
          </cell>
          <cell r="U422" t="str">
            <v>LIVE</v>
          </cell>
          <cell r="V422" t="b">
            <v>0</v>
          </cell>
          <cell r="X422" t="str">
            <v/>
          </cell>
          <cell r="AD422" t="str">
            <v/>
          </cell>
          <cell r="AF422" t="str">
            <v/>
          </cell>
          <cell r="AN422" t="str">
            <v/>
          </cell>
          <cell r="AR422" t="str">
            <v/>
          </cell>
          <cell r="AS422" t="str">
            <v/>
          </cell>
          <cell r="AZ422" t="str">
            <v/>
          </cell>
          <cell r="BB422" t="str">
            <v/>
          </cell>
          <cell r="BC422" t="str">
            <v/>
          </cell>
          <cell r="BE422" t="b">
            <v>0</v>
          </cell>
          <cell r="BM422" t="str">
            <v/>
          </cell>
          <cell r="BO422" t="str">
            <v>26/07/2018 DC we have not received all the capture documents therefore this change cannot come out of capture until they have been completed.
18/07/2018 DC This Change can  move into delivery, it has missed this weeks ICAF but I will add  it to next weeks</v>
          </cell>
          <cell r="BQ422" t="str">
            <v/>
          </cell>
          <cell r="BS422" t="str">
            <v/>
          </cell>
          <cell r="BU422" t="str">
            <v/>
          </cell>
          <cell r="BW422" t="str">
            <v/>
          </cell>
          <cell r="BX422" t="str">
            <v/>
          </cell>
          <cell r="BY422" t="str">
            <v>Jun2019</v>
          </cell>
          <cell r="BZ422" t="str">
            <v/>
          </cell>
          <cell r="CA422" t="str">
            <v>R &amp; N</v>
          </cell>
          <cell r="CB422" t="str">
            <v/>
          </cell>
          <cell r="CC422" t="str">
            <v>Third Party SI / Service Provider</v>
          </cell>
          <cell r="CD422" t="str">
            <v>ISU</v>
          </cell>
          <cell r="CE422" t="str">
            <v>AQ</v>
          </cell>
          <cell r="CF422" t="str">
            <v>30-60 days</v>
          </cell>
          <cell r="CG422" t="b">
            <v>0</v>
          </cell>
          <cell r="CH422" t="str">
            <v/>
          </cell>
          <cell r="CJ422" t="b">
            <v>0</v>
          </cell>
          <cell r="CK422" t="b">
            <v>0</v>
          </cell>
          <cell r="CL422" t="b">
            <v>0</v>
          </cell>
          <cell r="CM422" t="str">
            <v/>
          </cell>
          <cell r="CO422" t="str">
            <v/>
          </cell>
          <cell r="CP422" t="str">
            <v/>
          </cell>
          <cell r="CQ422" t="b">
            <v>0</v>
          </cell>
          <cell r="CR422" t="b">
            <v>0</v>
          </cell>
          <cell r="CS422" t="str">
            <v/>
          </cell>
          <cell r="CT422" t="str">
            <v/>
          </cell>
          <cell r="CU422" t="str">
            <v/>
          </cell>
          <cell r="CV422" t="str">
            <v>ChMC endorsed Change Proposal</v>
          </cell>
          <cell r="CW422" t="str">
            <v>One Market Group</v>
          </cell>
          <cell r="CX422" t="b">
            <v>1</v>
          </cell>
          <cell r="CY422" t="b">
            <v>0</v>
          </cell>
          <cell r="CZ422" t="b">
            <v>0</v>
          </cell>
          <cell r="DA422" t="b">
            <v>0</v>
          </cell>
          <cell r="DB422" t="str">
            <v>Service Area 6: Annual Quantity / DM Supply Point and Offtake Rate Reviews</v>
          </cell>
          <cell r="DC422" t="str">
            <v>One</v>
          </cell>
          <cell r="DD422" t="str">
            <v>Medium</v>
          </cell>
          <cell r="DE422" t="b">
            <v>0</v>
          </cell>
          <cell r="DF422" t="b">
            <v>0</v>
          </cell>
          <cell r="DG422">
            <v>43292</v>
          </cell>
        </row>
        <row r="423">
          <cell r="A423" t="str">
            <v>4598</v>
          </cell>
          <cell r="B423" t="str">
            <v>Changes to settlement regime to address Unidentified Gas issues issues including retrospective correction(MOD 643)</v>
          </cell>
          <cell r="C423" t="str">
            <v>Y2 - ROM completed</v>
          </cell>
          <cell r="D423">
            <v>43125</v>
          </cell>
          <cell r="E423" t="str">
            <v>0. ROM In-Progress
0.5 Change Proposal awaiting MOD approval (ROM complete)</v>
          </cell>
          <cell r="F423" t="str">
            <v xml:space="preserve">The proposer summarised the change in the modification as follows…
•	Utilise the Pre-Nexus nomination and allocation process for NDM meters to improve the overall performance of energy allocation to those customers.
•	Set Unidentified Gas as a percentage </v>
          </cell>
          <cell r="G423" t="b">
            <v>0</v>
          </cell>
          <cell r="H423" t="str">
            <v>643</v>
          </cell>
          <cell r="I423">
            <v>43125</v>
          </cell>
          <cell r="K423">
            <v>43138</v>
          </cell>
          <cell r="L423" t="b">
            <v>0</v>
          </cell>
          <cell r="M423" t="str">
            <v/>
          </cell>
          <cell r="N423" t="str">
            <v/>
          </cell>
          <cell r="O423" t="str">
            <v/>
          </cell>
          <cell r="P423" t="str">
            <v>Lorna Lewin (Orsted)
Lorna Lewin (Orsted)
Lorna Lewin ( Orsted )</v>
          </cell>
          <cell r="Q423" t="str">
            <v/>
          </cell>
          <cell r="R423" t="str">
            <v>Lorna Lewin (Orsted)
Lorna Lewin ( Orsted )</v>
          </cell>
          <cell r="S423" t="str">
            <v>Steve Ganney</v>
          </cell>
          <cell r="T423" t="str">
            <v>CP</v>
          </cell>
          <cell r="U423" t="str">
            <v>COMPLETE</v>
          </cell>
          <cell r="V423" t="b">
            <v>0</v>
          </cell>
          <cell r="W423">
            <v>43262</v>
          </cell>
          <cell r="X423" t="str">
            <v/>
          </cell>
          <cell r="AD423" t="str">
            <v/>
          </cell>
          <cell r="AF423" t="str">
            <v/>
          </cell>
          <cell r="AN423" t="str">
            <v/>
          </cell>
          <cell r="AR423" t="str">
            <v/>
          </cell>
          <cell r="AS423" t="str">
            <v/>
          </cell>
          <cell r="AZ423" t="str">
            <v/>
          </cell>
          <cell r="BB423" t="str">
            <v/>
          </cell>
          <cell r="BC423" t="str">
            <v/>
          </cell>
          <cell r="BE423" t="b">
            <v>0</v>
          </cell>
          <cell r="BH423">
            <v>43138</v>
          </cell>
          <cell r="BI423">
            <v>43139</v>
          </cell>
          <cell r="BM423" t="str">
            <v/>
          </cell>
          <cell r="BO423" t="str">
            <v>22/05/18 - Julie B - Proposed for Jun-19 Scope - RAG Status Amber for Jun-19 delivery - going to DSG for recommendation 04/06/18.
29/03/2018 DC The ROM was presented at the Feb work group instead of being sent out.  The database has been updated with the</v>
          </cell>
          <cell r="BQ423" t="str">
            <v/>
          </cell>
          <cell r="BS423" t="str">
            <v/>
          </cell>
          <cell r="BU423" t="str">
            <v/>
          </cell>
          <cell r="BW423" t="str">
            <v/>
          </cell>
          <cell r="BX423" t="str">
            <v/>
          </cell>
          <cell r="BY423" t="str">
            <v>Jun2019</v>
          </cell>
          <cell r="BZ423" t="str">
            <v/>
          </cell>
          <cell r="CA423" t="str">
            <v>R &amp; N</v>
          </cell>
          <cell r="CB423" t="str">
            <v/>
          </cell>
          <cell r="CC423" t="str">
            <v>Third Party SI / Service Provider</v>
          </cell>
          <cell r="CD423" t="str">
            <v/>
          </cell>
          <cell r="CE423" t="str">
            <v/>
          </cell>
          <cell r="CF423" t="str">
            <v/>
          </cell>
          <cell r="CG423" t="b">
            <v>0</v>
          </cell>
          <cell r="CH423" t="str">
            <v/>
          </cell>
          <cell r="CJ423" t="b">
            <v>0</v>
          </cell>
          <cell r="CK423" t="b">
            <v>0</v>
          </cell>
          <cell r="CL423" t="b">
            <v>0</v>
          </cell>
          <cell r="CM423" t="str">
            <v/>
          </cell>
          <cell r="CN423">
            <v>0</v>
          </cell>
          <cell r="CO423" t="str">
            <v/>
          </cell>
          <cell r="CP423" t="str">
            <v/>
          </cell>
          <cell r="CQ423" t="b">
            <v>0</v>
          </cell>
          <cell r="CR423" t="b">
            <v>0</v>
          </cell>
          <cell r="CS423" t="str">
            <v/>
          </cell>
          <cell r="CT423" t="str">
            <v/>
          </cell>
          <cell r="CU423" t="str">
            <v/>
          </cell>
          <cell r="CV423" t="str">
            <v>MOD/Ofgem</v>
          </cell>
          <cell r="CW423" t="str">
            <v/>
          </cell>
          <cell r="CX423" t="b">
            <v>0</v>
          </cell>
          <cell r="CY423" t="b">
            <v>0</v>
          </cell>
          <cell r="CZ423" t="b">
            <v>0</v>
          </cell>
          <cell r="DA423" t="b">
            <v>0</v>
          </cell>
          <cell r="DB423" t="str">
            <v/>
          </cell>
          <cell r="DC423" t="str">
            <v/>
          </cell>
          <cell r="DD423" t="str">
            <v/>
          </cell>
          <cell r="DE423" t="b">
            <v>0</v>
          </cell>
          <cell r="DF423" t="b">
            <v>0</v>
          </cell>
        </row>
        <row r="424">
          <cell r="A424" t="str">
            <v>4599</v>
          </cell>
          <cell r="B424" t="str">
            <v>Changes to settlement regime to address 
Unidentified Gas issues (642A)</v>
          </cell>
          <cell r="C424" t="str">
            <v>Y2 - ROM completed</v>
          </cell>
          <cell r="D424">
            <v>43125</v>
          </cell>
          <cell r="E424" t="str">
            <v>0. ROM In-Progress
0.5 Change Proposal awaiting MOD approval (ROM complete)</v>
          </cell>
          <cell r="F424" t="str">
            <v>The proposer summarised the change in the modification as follows…
This modification seeks to introduce a fixed % unidentified gas (UIG) value across all Shippers and also to introduce a Balancing Factor to act as an equal/opposite leveller.
•	Maintain cu</v>
          </cell>
          <cell r="G424" t="b">
            <v>0</v>
          </cell>
          <cell r="H424" t="str">
            <v>642A</v>
          </cell>
          <cell r="I424">
            <v>43125</v>
          </cell>
          <cell r="K424">
            <v>43138</v>
          </cell>
          <cell r="L424" t="b">
            <v>0</v>
          </cell>
          <cell r="M424" t="str">
            <v/>
          </cell>
          <cell r="N424" t="str">
            <v/>
          </cell>
          <cell r="O424" t="str">
            <v/>
          </cell>
          <cell r="P424" t="str">
            <v>Kirsty Dudley (Eon)</v>
          </cell>
          <cell r="Q424" t="str">
            <v/>
          </cell>
          <cell r="R424" t="str">
            <v xml:space="preserve"> (Eon)</v>
          </cell>
          <cell r="S424" t="str">
            <v>Steve Ganney</v>
          </cell>
          <cell r="T424" t="str">
            <v>CP</v>
          </cell>
          <cell r="U424" t="str">
            <v>COMPLETE</v>
          </cell>
          <cell r="V424" t="b">
            <v>0</v>
          </cell>
          <cell r="W424">
            <v>43354</v>
          </cell>
          <cell r="X424" t="str">
            <v/>
          </cell>
          <cell r="AD424" t="str">
            <v/>
          </cell>
          <cell r="AF424" t="str">
            <v/>
          </cell>
          <cell r="AN424" t="str">
            <v/>
          </cell>
          <cell r="AR424" t="str">
            <v/>
          </cell>
          <cell r="AS424" t="str">
            <v/>
          </cell>
          <cell r="AZ424" t="str">
            <v/>
          </cell>
          <cell r="BB424" t="str">
            <v/>
          </cell>
          <cell r="BC424" t="str">
            <v/>
          </cell>
          <cell r="BE424" t="b">
            <v>0</v>
          </cell>
          <cell r="BH424">
            <v>43138</v>
          </cell>
          <cell r="BI424">
            <v>43139</v>
          </cell>
          <cell r="BM424" t="str">
            <v/>
          </cell>
          <cell r="BO424" t="str">
            <v>22/05/18 - Julie B - Proposed for Jun-19 Scope - RAG Status Amber for Jun-19 delivery - going to DSG for recommendation 04/06/18.
29/03/2018 DC The ROM was presented at the Feb work group instead of being sent out.  The database has been updated with the</v>
          </cell>
          <cell r="BQ424" t="str">
            <v/>
          </cell>
          <cell r="BS424" t="str">
            <v/>
          </cell>
          <cell r="BU424" t="str">
            <v/>
          </cell>
          <cell r="BW424" t="str">
            <v/>
          </cell>
          <cell r="BX424" t="str">
            <v/>
          </cell>
          <cell r="BY424" t="str">
            <v>Jun2019</v>
          </cell>
          <cell r="BZ424" t="str">
            <v/>
          </cell>
          <cell r="CA424" t="str">
            <v>R &amp; N</v>
          </cell>
          <cell r="CB424" t="str">
            <v/>
          </cell>
          <cell r="CC424" t="str">
            <v>Third Party SI / Service Provider</v>
          </cell>
          <cell r="CD424" t="str">
            <v/>
          </cell>
          <cell r="CE424" t="str">
            <v/>
          </cell>
          <cell r="CF424" t="str">
            <v/>
          </cell>
          <cell r="CG424" t="b">
            <v>0</v>
          </cell>
          <cell r="CH424" t="str">
            <v/>
          </cell>
          <cell r="CJ424" t="b">
            <v>0</v>
          </cell>
          <cell r="CK424" t="b">
            <v>0</v>
          </cell>
          <cell r="CL424" t="b">
            <v>0</v>
          </cell>
          <cell r="CM424" t="str">
            <v/>
          </cell>
          <cell r="CN424">
            <v>0</v>
          </cell>
          <cell r="CO424" t="str">
            <v/>
          </cell>
          <cell r="CP424" t="str">
            <v/>
          </cell>
          <cell r="CQ424" t="b">
            <v>0</v>
          </cell>
          <cell r="CR424" t="b">
            <v>0</v>
          </cell>
          <cell r="CS424" t="str">
            <v/>
          </cell>
          <cell r="CT424" t="str">
            <v/>
          </cell>
          <cell r="CU424" t="str">
            <v/>
          </cell>
          <cell r="CV424" t="str">
            <v>MOD/Ofgem</v>
          </cell>
          <cell r="CW424" t="str">
            <v/>
          </cell>
          <cell r="CX424" t="b">
            <v>0</v>
          </cell>
          <cell r="CY424" t="b">
            <v>0</v>
          </cell>
          <cell r="CZ424" t="b">
            <v>0</v>
          </cell>
          <cell r="DA424" t="b">
            <v>0</v>
          </cell>
          <cell r="DB424" t="str">
            <v/>
          </cell>
          <cell r="DC424" t="str">
            <v/>
          </cell>
          <cell r="DD424" t="str">
            <v/>
          </cell>
          <cell r="DE424" t="b">
            <v>0</v>
          </cell>
          <cell r="DF424" t="b">
            <v>0</v>
          </cell>
        </row>
        <row r="425">
          <cell r="A425" t="str">
            <v>4616</v>
          </cell>
          <cell r="B425" t="str">
            <v>Introduction of New EUCs and Improvements in the CWV
MOD 644</v>
          </cell>
          <cell r="C425" t="str">
            <v>Z1 - Change completed</v>
          </cell>
          <cell r="D425">
            <v>43198</v>
          </cell>
          <cell r="E425" t="str">
            <v>0. ROM In-Progress
0.5 Change Proposal awaiting MOD approval (ROM complete)
A5 - Change Proposal awaiting MOD approval (ROM complete)
Z1 - Change completed</v>
          </cell>
          <cell r="F425" t="str">
            <v>Energy allocation can be improved in three distinct areas:
1. Introduction of three End User Categories for what was EUC01B/EUC02B:
i.   EUC01P/EUC02P – For prepayment heating load
ii.  EUC01I/EUC02I – For Market Sector Code of Industrial &amp; Commercial (I&amp;</v>
          </cell>
          <cell r="G425" t="b">
            <v>0</v>
          </cell>
          <cell r="H425" t="str">
            <v>MOD644</v>
          </cell>
          <cell r="I425">
            <v>43153</v>
          </cell>
          <cell r="K425">
            <v>43231</v>
          </cell>
          <cell r="L425" t="b">
            <v>0</v>
          </cell>
          <cell r="M425" t="str">
            <v/>
          </cell>
          <cell r="N425" t="str">
            <v/>
          </cell>
          <cell r="O425" t="str">
            <v/>
          </cell>
          <cell r="P425" t="str">
            <v>Steve Ganney</v>
          </cell>
          <cell r="Q425" t="str">
            <v/>
          </cell>
          <cell r="R425" t="str">
            <v/>
          </cell>
          <cell r="S425" t="str">
            <v>Steve Ganney</v>
          </cell>
          <cell r="T425" t="str">
            <v>CP</v>
          </cell>
          <cell r="U425" t="str">
            <v>COMPLETE</v>
          </cell>
          <cell r="V425" t="b">
            <v>0</v>
          </cell>
          <cell r="W425">
            <v>43198</v>
          </cell>
          <cell r="X425" t="str">
            <v/>
          </cell>
          <cell r="AD425" t="str">
            <v/>
          </cell>
          <cell r="AF425" t="str">
            <v/>
          </cell>
          <cell r="AN425" t="str">
            <v/>
          </cell>
          <cell r="AR425" t="str">
            <v/>
          </cell>
          <cell r="AS425" t="str">
            <v/>
          </cell>
          <cell r="AZ425" t="str">
            <v/>
          </cell>
          <cell r="BB425" t="str">
            <v/>
          </cell>
          <cell r="BC425" t="str">
            <v/>
          </cell>
          <cell r="BE425" t="b">
            <v>0</v>
          </cell>
          <cell r="BH425">
            <v>43231</v>
          </cell>
          <cell r="BI425">
            <v>43220</v>
          </cell>
          <cell r="BM425" t="str">
            <v/>
          </cell>
          <cell r="BO425" t="str">
            <v>08/05/2018 DC Emma Smith Requested a urgent CP number. I did not know at the time but it releates to this MOD.  The number given was 4665 therfore this change can be closed.
30/04/2018 DC Steve Ganney sent over the ROM Response , I have sent it out to the</v>
          </cell>
          <cell r="BQ425" t="str">
            <v/>
          </cell>
          <cell r="BS425" t="str">
            <v/>
          </cell>
          <cell r="BU425" t="str">
            <v/>
          </cell>
          <cell r="BW425" t="str">
            <v/>
          </cell>
          <cell r="BX425" t="str">
            <v/>
          </cell>
          <cell r="BY425" t="str">
            <v/>
          </cell>
          <cell r="BZ425" t="str">
            <v/>
          </cell>
          <cell r="CA425" t="str">
            <v>Data Office</v>
          </cell>
          <cell r="CB425" t="str">
            <v/>
          </cell>
          <cell r="CC425" t="str">
            <v>Project Delivery</v>
          </cell>
          <cell r="CD425" t="str">
            <v/>
          </cell>
          <cell r="CE425" t="str">
            <v/>
          </cell>
          <cell r="CF425" t="str">
            <v/>
          </cell>
          <cell r="CG425" t="b">
            <v>0</v>
          </cell>
          <cell r="CH425" t="str">
            <v/>
          </cell>
          <cell r="CJ425" t="b">
            <v>0</v>
          </cell>
          <cell r="CK425" t="b">
            <v>0</v>
          </cell>
          <cell r="CL425" t="b">
            <v>0</v>
          </cell>
          <cell r="CM425" t="str">
            <v/>
          </cell>
          <cell r="CN425">
            <v>0</v>
          </cell>
          <cell r="CO425" t="str">
            <v/>
          </cell>
          <cell r="CP425" t="str">
            <v/>
          </cell>
          <cell r="CQ425" t="b">
            <v>0</v>
          </cell>
          <cell r="CR425" t="b">
            <v>0</v>
          </cell>
          <cell r="CS425" t="str">
            <v/>
          </cell>
          <cell r="CT425" t="str">
            <v/>
          </cell>
          <cell r="CU425" t="str">
            <v/>
          </cell>
          <cell r="CV425" t="str">
            <v>MOD/Ofgem</v>
          </cell>
          <cell r="CW425" t="str">
            <v/>
          </cell>
          <cell r="CX425" t="b">
            <v>1</v>
          </cell>
          <cell r="CY425" t="b">
            <v>0</v>
          </cell>
          <cell r="CZ425" t="b">
            <v>0</v>
          </cell>
          <cell r="DA425" t="b">
            <v>0</v>
          </cell>
          <cell r="DB425" t="str">
            <v/>
          </cell>
          <cell r="DC425" t="str">
            <v/>
          </cell>
          <cell r="DD425" t="str">
            <v/>
          </cell>
          <cell r="DE425" t="b">
            <v>0</v>
          </cell>
          <cell r="DF425" t="b">
            <v>0</v>
          </cell>
        </row>
        <row r="426">
          <cell r="A426" t="str">
            <v>4246</v>
          </cell>
          <cell r="B426" t="str">
            <v>UKDCC4148 – Xoserve Impact – GlobalScape &amp; BFTS Interfaces</v>
          </cell>
          <cell r="C426" t="str">
            <v>Z1 - Change completed</v>
          </cell>
          <cell r="D426">
            <v>43042</v>
          </cell>
          <cell r="E426" t="str">
            <v>CO-RCVD 12/05/17
BE-PROD 24/05/17
BE-SENT 31/05/17
CA-RCVD 07/06/17
SN-PNDG 07/06/17
SN-PROD 07/06/17
PD-PROD 07/08/17
PD-SENT 05/09/17
PD-POPD 10/10/17
PD-CLSD 03/11/17</v>
          </cell>
          <cell r="F426" t="str">
            <v>National Grid has a directive to vacate all IS equipment from Leicester and all non-CNI equipment where possible from Warwick, Wokingham and Hinckley. LDH date is asap. 
Xoserve manage 100s of interfaces that traverse the existing National Grid located Gl</v>
          </cell>
          <cell r="G426" t="b">
            <v>0</v>
          </cell>
          <cell r="H426" t="str">
            <v/>
          </cell>
          <cell r="I426">
            <v>42816</v>
          </cell>
          <cell r="L426" t="b">
            <v>0</v>
          </cell>
          <cell r="M426" t="str">
            <v>TNO</v>
          </cell>
          <cell r="N426" t="str">
            <v>NGT</v>
          </cell>
          <cell r="O426" t="str">
            <v>Beverley Viney</v>
          </cell>
          <cell r="P426" t="str">
            <v>Beverley Viney</v>
          </cell>
          <cell r="Q426" t="str">
            <v>ICAF 29/03/17
Pre-Sanction 30/05/17 - BER
Pre-Sanction 13/06/17 - Start Up Approach</v>
          </cell>
          <cell r="R426" t="str">
            <v>Jessica Harris</v>
          </cell>
          <cell r="S426" t="str">
            <v>Nicola Patmore</v>
          </cell>
          <cell r="T426" t="str">
            <v>CP</v>
          </cell>
          <cell r="U426" t="str">
            <v>COMPLETE</v>
          </cell>
          <cell r="V426" t="b">
            <v>0</v>
          </cell>
          <cell r="X426" t="str">
            <v>Nicola Walton</v>
          </cell>
          <cell r="AD426" t="str">
            <v/>
          </cell>
          <cell r="AF426" t="str">
            <v/>
          </cell>
          <cell r="AJ426">
            <v>42881</v>
          </cell>
          <cell r="AM426">
            <v>42886</v>
          </cell>
          <cell r="AN426" t="str">
            <v>Pre-Sanction</v>
          </cell>
          <cell r="AO426">
            <v>42893</v>
          </cell>
          <cell r="AP426">
            <v>750</v>
          </cell>
          <cell r="AR426" t="str">
            <v/>
          </cell>
          <cell r="AS426" t="str">
            <v>SENT</v>
          </cell>
          <cell r="AT426">
            <v>42886</v>
          </cell>
          <cell r="AU426">
            <v>42893</v>
          </cell>
          <cell r="AZ426" t="str">
            <v/>
          </cell>
          <cell r="BB426" t="str">
            <v/>
          </cell>
          <cell r="BC426" t="str">
            <v/>
          </cell>
          <cell r="BE426" t="b">
            <v>0</v>
          </cell>
          <cell r="BF426">
            <v>5</v>
          </cell>
          <cell r="BI426">
            <v>42944</v>
          </cell>
          <cell r="BJ426">
            <v>43006</v>
          </cell>
          <cell r="BK426">
            <v>42983</v>
          </cell>
          <cell r="BL426">
            <v>43018</v>
          </cell>
          <cell r="BM426" t="str">
            <v>CLSD</v>
          </cell>
          <cell r="BN426">
            <v>43018</v>
          </cell>
          <cell r="BO426" t="str">
            <v>03/11/2017 DC email from IB confirming there is no outstanding document for this project.
10/10/17 DC The minute of the ChMC meeting have been amended to show that the closedown of this project has been approved.  I have uploaded a copy to the configurati</v>
          </cell>
          <cell r="BQ426" t="str">
            <v/>
          </cell>
          <cell r="BS426" t="str">
            <v/>
          </cell>
          <cell r="BU426" t="str">
            <v/>
          </cell>
          <cell r="BW426" t="str">
            <v/>
          </cell>
          <cell r="BX426" t="str">
            <v>Low</v>
          </cell>
          <cell r="BY426" t="str">
            <v/>
          </cell>
          <cell r="BZ426" t="str">
            <v/>
          </cell>
          <cell r="CA426" t="str">
            <v>T &amp; SS</v>
          </cell>
          <cell r="CB426" t="str">
            <v/>
          </cell>
          <cell r="CC426" t="str">
            <v/>
          </cell>
          <cell r="CD426" t="str">
            <v/>
          </cell>
          <cell r="CE426" t="str">
            <v/>
          </cell>
          <cell r="CF426" t="str">
            <v/>
          </cell>
          <cell r="CG426" t="b">
            <v>0</v>
          </cell>
          <cell r="CH426" t="str">
            <v/>
          </cell>
          <cell r="CJ426" t="b">
            <v>0</v>
          </cell>
          <cell r="CK426" t="b">
            <v>0</v>
          </cell>
          <cell r="CL426" t="b">
            <v>0</v>
          </cell>
          <cell r="CM426" t="str">
            <v/>
          </cell>
          <cell r="CO426" t="str">
            <v/>
          </cell>
          <cell r="CP426" t="str">
            <v/>
          </cell>
          <cell r="CQ426" t="b">
            <v>0</v>
          </cell>
          <cell r="CR426" t="b">
            <v>0</v>
          </cell>
          <cell r="CS426" t="str">
            <v/>
          </cell>
          <cell r="CT426" t="str">
            <v/>
          </cell>
          <cell r="CU426" t="str">
            <v/>
          </cell>
          <cell r="CV426" t="str">
            <v/>
          </cell>
          <cell r="CW426" t="str">
            <v/>
          </cell>
          <cell r="CX426" t="b">
            <v>0</v>
          </cell>
          <cell r="CY426" t="b">
            <v>0</v>
          </cell>
          <cell r="CZ426" t="b">
            <v>0</v>
          </cell>
          <cell r="DA426" t="b">
            <v>0</v>
          </cell>
          <cell r="DB426" t="str">
            <v/>
          </cell>
          <cell r="DC426" t="str">
            <v/>
          </cell>
          <cell r="DD426" t="str">
            <v/>
          </cell>
          <cell r="DE426" t="b">
            <v>0</v>
          </cell>
          <cell r="DF426" t="b">
            <v>0</v>
          </cell>
        </row>
        <row r="427">
          <cell r="A427" t="str">
            <v>COR2563</v>
          </cell>
          <cell r="B427" t="str">
            <v>Implementation of LDZ System Entry Commodity Charge (UNC Mod 0391)</v>
          </cell>
          <cell r="C427" t="str">
            <v>Z1 - Change completed</v>
          </cell>
          <cell r="D427">
            <v>42026</v>
          </cell>
          <cell r="E427" t="str">
            <v>CO RCVD 29/02/2012,EQ PNDG 07/03/2012,EQ PROD 14/03/2012,EQ SENT 01/06/2012,BE PROD 11/06/2012,BE SENT 01/05/2013
CA-RCVD 02/05/2013
SN-SENT 03/05/2013
PD-PROD 03/05/2013
PD-IMPD 03/08/2013
PD-SENT 13/11/2014
PD-CLSD 22/01/2015</v>
          </cell>
          <cell r="F427" t="str">
            <v>Change raised to create a billing solution to compliment the proposal to create DN Entry charges in line with Modification Proposal 0391.</v>
          </cell>
          <cell r="G427" t="b">
            <v>0</v>
          </cell>
          <cell r="H427" t="str">
            <v/>
          </cell>
          <cell r="I427">
            <v>40968</v>
          </cell>
          <cell r="J427">
            <v>40982</v>
          </cell>
          <cell r="L427" t="b">
            <v>0</v>
          </cell>
          <cell r="M427" t="str">
            <v>ADN</v>
          </cell>
          <cell r="N427" t="str">
            <v/>
          </cell>
          <cell r="O427" t="str">
            <v>Ruth Thomas</v>
          </cell>
          <cell r="P427" t="str">
            <v>Steve Armstrong</v>
          </cell>
          <cell r="Q427" t="str">
            <v>Workload Meeting 07/03/12</v>
          </cell>
          <cell r="R427" t="str">
            <v>Dean Johnson</v>
          </cell>
          <cell r="S427" t="str">
            <v>Lorraine Cave</v>
          </cell>
          <cell r="T427" t="str">
            <v>CO</v>
          </cell>
          <cell r="U427" t="str">
            <v>COMPLETE</v>
          </cell>
          <cell r="V427" t="b">
            <v>1</v>
          </cell>
          <cell r="W427">
            <v>42026</v>
          </cell>
          <cell r="X427" t="str">
            <v>Michelle Fergusson</v>
          </cell>
          <cell r="Y427">
            <v>40982</v>
          </cell>
          <cell r="Z427">
            <v>41061</v>
          </cell>
          <cell r="AA427">
            <v>41061</v>
          </cell>
          <cell r="AB427">
            <v>41061</v>
          </cell>
          <cell r="AD427" t="str">
            <v/>
          </cell>
          <cell r="AE427">
            <v>41155</v>
          </cell>
          <cell r="AF427" t="str">
            <v>SENT</v>
          </cell>
          <cell r="AG427">
            <v>41061</v>
          </cell>
          <cell r="AH427">
            <v>41071</v>
          </cell>
          <cell r="AI427">
            <v>41085</v>
          </cell>
          <cell r="AJ427">
            <v>41085</v>
          </cell>
          <cell r="AK427">
            <v>41395</v>
          </cell>
          <cell r="AM427">
            <v>41395</v>
          </cell>
          <cell r="AN427" t="str">
            <v>Pre Sanction Review Meeting 23/04/13</v>
          </cell>
          <cell r="AO427">
            <v>41487</v>
          </cell>
          <cell r="AP427">
            <v>46650</v>
          </cell>
          <cell r="AR427" t="str">
            <v/>
          </cell>
          <cell r="AS427" t="str">
            <v>SENT</v>
          </cell>
          <cell r="AT427">
            <v>41395</v>
          </cell>
          <cell r="AU427">
            <v>41396</v>
          </cell>
          <cell r="AV427">
            <v>41411</v>
          </cell>
          <cell r="AZ427" t="str">
            <v/>
          </cell>
          <cell r="BA427">
            <v>41397</v>
          </cell>
          <cell r="BB427" t="str">
            <v/>
          </cell>
          <cell r="BC427" t="str">
            <v>SENT</v>
          </cell>
          <cell r="BD427">
            <v>41397</v>
          </cell>
          <cell r="BE427" t="b">
            <v>0</v>
          </cell>
          <cell r="BF427">
            <v>3</v>
          </cell>
          <cell r="BI427">
            <v>41489</v>
          </cell>
          <cell r="BK427">
            <v>41956</v>
          </cell>
          <cell r="BL427">
            <v>41984</v>
          </cell>
          <cell r="BM427" t="str">
            <v>CLSD</v>
          </cell>
          <cell r="BN427">
            <v>42026</v>
          </cell>
          <cell r="BO427" t="str">
            <v>20/07/15 CM Update from LC and MF confirmation of closure.
19/03/14 KB - Imp date of 03/08/13 verbally confirmed by project team.  Awaiting final invoice before CCN can be issued.  
14/01/13 KB - BR due date will be advised once requirements are finalised</v>
          </cell>
          <cell r="BQ427" t="str">
            <v/>
          </cell>
          <cell r="BS427" t="str">
            <v/>
          </cell>
          <cell r="BU427" t="str">
            <v/>
          </cell>
          <cell r="BW427" t="str">
            <v/>
          </cell>
          <cell r="BX427" t="str">
            <v/>
          </cell>
          <cell r="BY427" t="str">
            <v/>
          </cell>
          <cell r="BZ427" t="str">
            <v/>
          </cell>
          <cell r="CA427" t="str">
            <v/>
          </cell>
          <cell r="CB427" t="str">
            <v/>
          </cell>
          <cell r="CC427" t="str">
            <v/>
          </cell>
          <cell r="CD427" t="str">
            <v/>
          </cell>
          <cell r="CE427" t="str">
            <v/>
          </cell>
          <cell r="CF427" t="str">
            <v/>
          </cell>
          <cell r="CG427" t="b">
            <v>0</v>
          </cell>
          <cell r="CH427" t="str">
            <v/>
          </cell>
          <cell r="CJ427" t="b">
            <v>0</v>
          </cell>
          <cell r="CK427" t="b">
            <v>0</v>
          </cell>
          <cell r="CL427" t="b">
            <v>0</v>
          </cell>
          <cell r="CM427" t="str">
            <v/>
          </cell>
          <cell r="CO427" t="str">
            <v/>
          </cell>
          <cell r="CP427" t="str">
            <v/>
          </cell>
          <cell r="CQ427" t="b">
            <v>0</v>
          </cell>
          <cell r="CR427" t="b">
            <v>0</v>
          </cell>
          <cell r="CS427" t="str">
            <v/>
          </cell>
          <cell r="CT427" t="str">
            <v/>
          </cell>
          <cell r="CU427" t="str">
            <v/>
          </cell>
          <cell r="CV427" t="str">
            <v/>
          </cell>
          <cell r="CW427" t="str">
            <v/>
          </cell>
          <cell r="CX427" t="b">
            <v>0</v>
          </cell>
          <cell r="CY427" t="b">
            <v>0</v>
          </cell>
          <cell r="CZ427" t="b">
            <v>0</v>
          </cell>
          <cell r="DA427" t="b">
            <v>0</v>
          </cell>
          <cell r="DB427" t="str">
            <v/>
          </cell>
          <cell r="DC427" t="str">
            <v/>
          </cell>
          <cell r="DD427" t="str">
            <v/>
          </cell>
          <cell r="DE427" t="b">
            <v>0</v>
          </cell>
          <cell r="DF427" t="b">
            <v>0</v>
          </cell>
        </row>
        <row r="428">
          <cell r="A428" t="str">
            <v>COR2564</v>
          </cell>
          <cell r="B428" t="str">
            <v>Additional Storage Arrays for Xoserve</v>
          </cell>
          <cell r="C428" t="str">
            <v>Z2 - Change cancelled</v>
          </cell>
          <cell r="D428">
            <v>41096</v>
          </cell>
          <cell r="E428" t="str">
            <v>CO RCVD 01/03/2012,EQ PNDG 07/03/2012,BE PNDG 13/03/2012,BE PROD 13/03/2012,BE SENT 13/03/2012,CA RCVD 13/03/2012,EQ PNDG 07/03/2012,CA RCVD 13/03/2012,SN PROD 30/05/2012,CA RCVD 13/03/2012,PD IMPD 06/07/2012</v>
          </cell>
          <cell r="F428" t="str">
            <v/>
          </cell>
          <cell r="G428" t="b">
            <v>0</v>
          </cell>
          <cell r="H428" t="str">
            <v/>
          </cell>
          <cell r="I428">
            <v>40969</v>
          </cell>
          <cell r="L428" t="b">
            <v>0</v>
          </cell>
          <cell r="M428" t="str">
            <v/>
          </cell>
          <cell r="N428" t="str">
            <v/>
          </cell>
          <cell r="O428" t="str">
            <v/>
          </cell>
          <cell r="P428" t="str">
            <v>Annie Griffith</v>
          </cell>
          <cell r="Q428" t="str">
            <v>Workload Meeting 07/03/12</v>
          </cell>
          <cell r="R428" t="str">
            <v>Peter Bingham &amp; Steve Adcock</v>
          </cell>
          <cell r="S428" t="str">
            <v>Andy Simpson</v>
          </cell>
          <cell r="T428" t="str">
            <v>CR (internal)</v>
          </cell>
          <cell r="U428" t="str">
            <v>CLOSED</v>
          </cell>
          <cell r="V428" t="b">
            <v>0</v>
          </cell>
          <cell r="X428" t="str">
            <v/>
          </cell>
          <cell r="AD428" t="str">
            <v/>
          </cell>
          <cell r="AF428" t="str">
            <v>PNDG</v>
          </cell>
          <cell r="AG428">
            <v>40975</v>
          </cell>
          <cell r="AI428">
            <v>40981</v>
          </cell>
          <cell r="AJ428">
            <v>40981</v>
          </cell>
          <cell r="AK428">
            <v>40981</v>
          </cell>
          <cell r="AL428">
            <v>40981</v>
          </cell>
          <cell r="AM428">
            <v>40981</v>
          </cell>
          <cell r="AN428" t="str">
            <v/>
          </cell>
          <cell r="AR428" t="str">
            <v/>
          </cell>
          <cell r="AS428" t="str">
            <v>SENT</v>
          </cell>
          <cell r="AT428">
            <v>40981</v>
          </cell>
          <cell r="AU428">
            <v>40981</v>
          </cell>
          <cell r="AZ428" t="str">
            <v/>
          </cell>
          <cell r="BB428" t="str">
            <v/>
          </cell>
          <cell r="BC428" t="str">
            <v>RCVD</v>
          </cell>
          <cell r="BD428">
            <v>40981</v>
          </cell>
          <cell r="BE428" t="b">
            <v>0</v>
          </cell>
          <cell r="BF428">
            <v>7</v>
          </cell>
          <cell r="BH428">
            <v>41096</v>
          </cell>
          <cell r="BI428">
            <v>41096</v>
          </cell>
          <cell r="BJ428">
            <v>41670</v>
          </cell>
          <cell r="BM428" t="str">
            <v>IMPD</v>
          </cell>
          <cell r="BN428">
            <v>41096</v>
          </cell>
          <cell r="BO428" t="str">
            <v>29/07/15: CM Update from Andy S, All of these are linked to Q Projects and the PIA will be submitted to XEC on 8/07/14 and the board on 22/07/14.
25/06/15 Emailed received from Andy Simpson to confirm project closure. Status change to PA- CLSD.
24/06/14</v>
          </cell>
          <cell r="BQ428" t="str">
            <v/>
          </cell>
          <cell r="BS428" t="str">
            <v/>
          </cell>
          <cell r="BU428" t="str">
            <v/>
          </cell>
          <cell r="BW428" t="str">
            <v/>
          </cell>
          <cell r="BX428" t="str">
            <v/>
          </cell>
          <cell r="BY428" t="str">
            <v/>
          </cell>
          <cell r="BZ428" t="str">
            <v/>
          </cell>
          <cell r="CA428" t="str">
            <v/>
          </cell>
          <cell r="CB428" t="str">
            <v/>
          </cell>
          <cell r="CC428" t="str">
            <v/>
          </cell>
          <cell r="CD428" t="str">
            <v/>
          </cell>
          <cell r="CE428" t="str">
            <v/>
          </cell>
          <cell r="CF428" t="str">
            <v/>
          </cell>
          <cell r="CG428" t="b">
            <v>0</v>
          </cell>
          <cell r="CH428" t="str">
            <v/>
          </cell>
          <cell r="CJ428" t="b">
            <v>0</v>
          </cell>
          <cell r="CK428" t="b">
            <v>0</v>
          </cell>
          <cell r="CL428" t="b">
            <v>0</v>
          </cell>
          <cell r="CM428" t="str">
            <v/>
          </cell>
          <cell r="CO428" t="str">
            <v/>
          </cell>
          <cell r="CP428" t="str">
            <v/>
          </cell>
          <cell r="CQ428" t="b">
            <v>0</v>
          </cell>
          <cell r="CR428" t="b">
            <v>0</v>
          </cell>
          <cell r="CS428" t="str">
            <v/>
          </cell>
          <cell r="CT428" t="str">
            <v/>
          </cell>
          <cell r="CU428" t="str">
            <v/>
          </cell>
          <cell r="CV428" t="str">
            <v/>
          </cell>
          <cell r="CW428" t="str">
            <v/>
          </cell>
          <cell r="CX428" t="b">
            <v>0</v>
          </cell>
          <cell r="CY428" t="b">
            <v>0</v>
          </cell>
          <cell r="CZ428" t="b">
            <v>0</v>
          </cell>
          <cell r="DA428" t="b">
            <v>0</v>
          </cell>
          <cell r="DB428" t="str">
            <v/>
          </cell>
          <cell r="DC428" t="str">
            <v/>
          </cell>
          <cell r="DD428" t="str">
            <v/>
          </cell>
          <cell r="DE428" t="b">
            <v>0</v>
          </cell>
          <cell r="DF428" t="b">
            <v>0</v>
          </cell>
        </row>
        <row r="429">
          <cell r="A429" t="str">
            <v>COR3908</v>
          </cell>
          <cell r="B429" t="str">
            <v>Upgrade/Migration of our existing CMS and Gemini Control-M Servers</v>
          </cell>
          <cell r="C429" t="str">
            <v>Z2 - Change cancelled</v>
          </cell>
          <cell r="D429">
            <v>42522</v>
          </cell>
          <cell r="E429" t="str">
            <v>CO-RCVD - 09/12/15
EQ-CLSD- 01/06/16</v>
          </cell>
          <cell r="F429" t="str">
            <v>Investigate the Upgrade/Migration of our existing CMS and Gemini Control-M Servers from  6.4 to 7.0 V. 
Investigate and migrate the Control-M Enterprise Manager to a new server.
Control-M version 6.4 has been out of support since December 2014. The Softwa</v>
          </cell>
          <cell r="G429" t="b">
            <v>0</v>
          </cell>
          <cell r="H429" t="str">
            <v/>
          </cell>
          <cell r="I429">
            <v>42345</v>
          </cell>
          <cell r="K429">
            <v>42460</v>
          </cell>
          <cell r="L429" t="b">
            <v>0</v>
          </cell>
          <cell r="M429" t="str">
            <v/>
          </cell>
          <cell r="N429" t="str">
            <v/>
          </cell>
          <cell r="O429" t="str">
            <v/>
          </cell>
          <cell r="P429" t="str">
            <v>Chris Fears</v>
          </cell>
          <cell r="Q429" t="str">
            <v>ICAF - 09/12/15
Pre-sanction-22/12/15</v>
          </cell>
          <cell r="R429" t="str">
            <v>Chris Fears</v>
          </cell>
          <cell r="S429" t="str">
            <v>Christina Mcarthur</v>
          </cell>
          <cell r="T429" t="str">
            <v>CR (internal)</v>
          </cell>
          <cell r="U429" t="str">
            <v>CLOSED</v>
          </cell>
          <cell r="V429" t="b">
            <v>0</v>
          </cell>
          <cell r="W429">
            <v>42522</v>
          </cell>
          <cell r="X429" t="str">
            <v>Christina Mcarthur</v>
          </cell>
          <cell r="AD429" t="str">
            <v/>
          </cell>
          <cell r="AF429" t="str">
            <v/>
          </cell>
          <cell r="AN429" t="str">
            <v/>
          </cell>
          <cell r="AR429" t="str">
            <v/>
          </cell>
          <cell r="AS429" t="str">
            <v/>
          </cell>
          <cell r="AZ429" t="str">
            <v/>
          </cell>
          <cell r="BB429" t="str">
            <v/>
          </cell>
          <cell r="BC429" t="str">
            <v/>
          </cell>
          <cell r="BE429" t="b">
            <v>0</v>
          </cell>
          <cell r="BF429">
            <v>7</v>
          </cell>
          <cell r="BM429" t="str">
            <v/>
          </cell>
          <cell r="BO429" t="str">
            <v xml:space="preserve">01/06/16: Confirmation to now close down this project as per the last planning meeting. The conclusion is to recommend that an upgrade of Enterprise Manager and Agent software is to be done after UKLP goes lives and is stable.  
A new Change will need to </v>
          </cell>
          <cell r="BQ429" t="str">
            <v/>
          </cell>
          <cell r="BS429" t="str">
            <v/>
          </cell>
          <cell r="BU429" t="str">
            <v/>
          </cell>
          <cell r="BW429" t="str">
            <v/>
          </cell>
          <cell r="BX429" t="str">
            <v>Medium</v>
          </cell>
          <cell r="BY429" t="str">
            <v/>
          </cell>
          <cell r="BZ429" t="str">
            <v/>
          </cell>
          <cell r="CA429" t="str">
            <v/>
          </cell>
          <cell r="CB429" t="str">
            <v/>
          </cell>
          <cell r="CC429" t="str">
            <v/>
          </cell>
          <cell r="CD429" t="str">
            <v/>
          </cell>
          <cell r="CE429" t="str">
            <v/>
          </cell>
          <cell r="CF429" t="str">
            <v/>
          </cell>
          <cell r="CG429" t="b">
            <v>0</v>
          </cell>
          <cell r="CH429" t="str">
            <v/>
          </cell>
          <cell r="CJ429" t="b">
            <v>0</v>
          </cell>
          <cell r="CK429" t="b">
            <v>0</v>
          </cell>
          <cell r="CL429" t="b">
            <v>0</v>
          </cell>
          <cell r="CM429" t="str">
            <v/>
          </cell>
          <cell r="CO429" t="str">
            <v/>
          </cell>
          <cell r="CP429" t="str">
            <v/>
          </cell>
          <cell r="CQ429" t="b">
            <v>0</v>
          </cell>
          <cell r="CR429" t="b">
            <v>0</v>
          </cell>
          <cell r="CS429" t="str">
            <v/>
          </cell>
          <cell r="CT429" t="str">
            <v/>
          </cell>
          <cell r="CU429" t="str">
            <v/>
          </cell>
          <cell r="CV429" t="str">
            <v/>
          </cell>
          <cell r="CW429" t="str">
            <v/>
          </cell>
          <cell r="CX429" t="b">
            <v>0</v>
          </cell>
          <cell r="CY429" t="b">
            <v>0</v>
          </cell>
          <cell r="CZ429" t="b">
            <v>0</v>
          </cell>
          <cell r="DA429" t="b">
            <v>0</v>
          </cell>
          <cell r="DB429" t="str">
            <v/>
          </cell>
          <cell r="DC429" t="str">
            <v/>
          </cell>
          <cell r="DD429" t="str">
            <v/>
          </cell>
          <cell r="DE429" t="b">
            <v>0</v>
          </cell>
          <cell r="DF429" t="b">
            <v>0</v>
          </cell>
        </row>
        <row r="430">
          <cell r="A430" t="str">
            <v>COR3852</v>
          </cell>
          <cell r="B430" t="str">
            <v>COR3852 - UNC Modification 0534: Maintaining the efficacy of the NTS Optional Commodity (‘shorthaul’) tariff at Bacton entry points</v>
          </cell>
          <cell r="C430" t="str">
            <v>Z1 - Change completed</v>
          </cell>
          <cell r="D430">
            <v>42902</v>
          </cell>
          <cell r="E430" t="str">
            <v xml:space="preserve">CO-RCVD 11/11/2015
EQ-PROD 18/11/2015
EQ-PNDG 02/12/2015
EQ-PROD 02/12/2015
EQ-SENT 21/12/2015
BE-RCVD 21/12/2015
BE-PNDG 22/12/2015
BE-PROD 06/01/2016
BE-SENT 21/04/2016
CA-RCVD 22/04/2016
SN-PNDG 22/04/2016
SN-SENT 26/04/2016
PD-IMPD 17/03/2017
PD-SENT </v>
          </cell>
          <cell r="F430" t="str">
            <v>Change driver / origin: 
To ensure that Capacity Allocation Mechanisms (CAM) and Congestion Management Procedures (CMP) procedures are applied to Interconnection Points (IP) only, the existing Bacton ASEP is to be split into two new ASEPs (Bacton UKCS ASE</v>
          </cell>
          <cell r="G430" t="b">
            <v>0</v>
          </cell>
          <cell r="H430" t="str">
            <v>EVS3609</v>
          </cell>
          <cell r="I430">
            <v>42312</v>
          </cell>
          <cell r="J430">
            <v>42326</v>
          </cell>
          <cell r="K430">
            <v>42370</v>
          </cell>
          <cell r="L430" t="b">
            <v>0</v>
          </cell>
          <cell r="M430" t="str">
            <v>TNO</v>
          </cell>
          <cell r="N430" t="str">
            <v>NGT</v>
          </cell>
          <cell r="O430" t="str">
            <v>Beverley Viney</v>
          </cell>
          <cell r="P430" t="str">
            <v>Beverley Viney</v>
          </cell>
          <cell r="Q430" t="str">
            <v>ICAF - 11/11/15</v>
          </cell>
          <cell r="R430" t="str">
            <v>Lorraine Cave/ Dave Turpin</v>
          </cell>
          <cell r="S430" t="str">
            <v>Lorraine Cave</v>
          </cell>
          <cell r="T430" t="str">
            <v>CO</v>
          </cell>
          <cell r="U430" t="str">
            <v>COMPLETE</v>
          </cell>
          <cell r="V430" t="b">
            <v>0</v>
          </cell>
          <cell r="X430" t="str">
            <v>Lorraine Cave</v>
          </cell>
          <cell r="Y430">
            <v>42340</v>
          </cell>
          <cell r="Z430">
            <v>42359</v>
          </cell>
          <cell r="AA430">
            <v>42359</v>
          </cell>
          <cell r="AB430">
            <v>42359</v>
          </cell>
          <cell r="AC430">
            <v>0</v>
          </cell>
          <cell r="AD430" t="str">
            <v/>
          </cell>
          <cell r="AE430">
            <v>42450</v>
          </cell>
          <cell r="AF430" t="str">
            <v>SENT</v>
          </cell>
          <cell r="AG430">
            <v>42359</v>
          </cell>
          <cell r="AH430">
            <v>42359</v>
          </cell>
          <cell r="AI430">
            <v>42375</v>
          </cell>
          <cell r="AJ430">
            <v>42417</v>
          </cell>
          <cell r="AK430">
            <v>42438</v>
          </cell>
          <cell r="AL430">
            <v>42489</v>
          </cell>
          <cell r="AM430">
            <v>42481</v>
          </cell>
          <cell r="AN430" t="str">
            <v>Pre-Sanction 01/03/2016</v>
          </cell>
          <cell r="AO430">
            <v>42524</v>
          </cell>
          <cell r="AP430">
            <v>2413</v>
          </cell>
          <cell r="AR430" t="str">
            <v/>
          </cell>
          <cell r="AS430" t="str">
            <v>SENT</v>
          </cell>
          <cell r="AT430">
            <v>42480</v>
          </cell>
          <cell r="AU430">
            <v>42482</v>
          </cell>
          <cell r="AV430">
            <v>42496</v>
          </cell>
          <cell r="AW430">
            <v>42486</v>
          </cell>
          <cell r="AX430">
            <v>42486</v>
          </cell>
          <cell r="AY430">
            <v>42486</v>
          </cell>
          <cell r="AZ430" t="str">
            <v/>
          </cell>
          <cell r="BA430">
            <v>42486</v>
          </cell>
          <cell r="BB430" t="str">
            <v>5 months</v>
          </cell>
          <cell r="BC430" t="str">
            <v>SENT</v>
          </cell>
          <cell r="BD430">
            <v>42486</v>
          </cell>
          <cell r="BE430" t="b">
            <v>1</v>
          </cell>
          <cell r="BF430">
            <v>5</v>
          </cell>
          <cell r="BG430">
            <v>42485</v>
          </cell>
          <cell r="BH430">
            <v>42554</v>
          </cell>
          <cell r="BI430">
            <v>42554</v>
          </cell>
          <cell r="BJ430">
            <v>42853</v>
          </cell>
          <cell r="BK430">
            <v>42832</v>
          </cell>
          <cell r="BL430">
            <v>42860</v>
          </cell>
          <cell r="BM430" t="str">
            <v>CLSD</v>
          </cell>
          <cell r="BN430">
            <v>42852</v>
          </cell>
          <cell r="BO430" t="str">
            <v>16/06/17 DC Project closed and all dcouments checked
12/05/17 DC received the signed ECF from project today.
27/04/17 DC CCN recevied from Networks today, email sent to DD asking for the signed ECF to be sent to us.
07/04/17 DC CCN sent to networks today.</v>
          </cell>
          <cell r="BQ430" t="str">
            <v/>
          </cell>
          <cell r="BS430" t="str">
            <v/>
          </cell>
          <cell r="BU430" t="str">
            <v/>
          </cell>
          <cell r="BW430" t="str">
            <v/>
          </cell>
          <cell r="BX430" t="str">
            <v>Medium</v>
          </cell>
          <cell r="BY430" t="str">
            <v/>
          </cell>
          <cell r="BZ430" t="str">
            <v/>
          </cell>
          <cell r="CA430" t="str">
            <v/>
          </cell>
          <cell r="CB430" t="str">
            <v/>
          </cell>
          <cell r="CC430" t="str">
            <v/>
          </cell>
          <cell r="CD430" t="str">
            <v/>
          </cell>
          <cell r="CE430" t="str">
            <v/>
          </cell>
          <cell r="CF430" t="str">
            <v/>
          </cell>
          <cell r="CG430" t="b">
            <v>0</v>
          </cell>
          <cell r="CH430" t="str">
            <v/>
          </cell>
          <cell r="CJ430" t="b">
            <v>0</v>
          </cell>
          <cell r="CK430" t="b">
            <v>0</v>
          </cell>
          <cell r="CL430" t="b">
            <v>0</v>
          </cell>
          <cell r="CM430" t="str">
            <v/>
          </cell>
          <cell r="CO430" t="str">
            <v/>
          </cell>
          <cell r="CP430" t="str">
            <v/>
          </cell>
          <cell r="CQ430" t="b">
            <v>0</v>
          </cell>
          <cell r="CR430" t="b">
            <v>0</v>
          </cell>
          <cell r="CS430" t="str">
            <v/>
          </cell>
          <cell r="CT430" t="str">
            <v/>
          </cell>
          <cell r="CU430" t="str">
            <v/>
          </cell>
          <cell r="CV430" t="str">
            <v/>
          </cell>
          <cell r="CW430" t="str">
            <v/>
          </cell>
          <cell r="CX430" t="b">
            <v>0</v>
          </cell>
          <cell r="CY430" t="b">
            <v>0</v>
          </cell>
          <cell r="CZ430" t="b">
            <v>0</v>
          </cell>
          <cell r="DA430" t="b">
            <v>0</v>
          </cell>
          <cell r="DB430" t="str">
            <v/>
          </cell>
          <cell r="DC430" t="str">
            <v/>
          </cell>
          <cell r="DD430" t="str">
            <v/>
          </cell>
          <cell r="DE430" t="b">
            <v>0</v>
          </cell>
          <cell r="DF430" t="b">
            <v>0</v>
          </cell>
        </row>
        <row r="431">
          <cell r="A431" t="str">
            <v>4521</v>
          </cell>
          <cell r="B431" t="str">
            <v>NTS Datalogged Site not being loaded into Gemini</v>
          </cell>
          <cell r="C431" t="str">
            <v>Z1 - Change completed</v>
          </cell>
          <cell r="D431">
            <v>43292</v>
          </cell>
          <cell r="E431" t="str">
            <v>CO-RCVD 21/10/2017
CO-RCVD changed to 2.2. Awaiting ME/BICC HLE Quote -09/11/17
11. Change In Delivery
F1 - CCR/Closedown document in progress
Z1 - Change completed</v>
          </cell>
          <cell r="F431" t="str">
            <v>As part of the Daily CON file from SAP ISU to Gemini it should include the scenario of NTS Datalogged sites. The site has a Gemini Site ID but there is no US flag associated to this scenario, only if it has Short haul (SH) or it is shared (SS).
This was a</v>
          </cell>
          <cell r="G431" t="b">
            <v>0</v>
          </cell>
          <cell r="H431" t="str">
            <v/>
          </cell>
          <cell r="I431">
            <v>43039</v>
          </cell>
          <cell r="K431">
            <v>43261</v>
          </cell>
          <cell r="L431" t="b">
            <v>0</v>
          </cell>
          <cell r="M431" t="str">
            <v/>
          </cell>
          <cell r="N431" t="str">
            <v/>
          </cell>
          <cell r="O431" t="str">
            <v/>
          </cell>
          <cell r="P431" t="str">
            <v>Liz Ryan/Emma Lyndon</v>
          </cell>
          <cell r="Q431" t="str">
            <v>ICAF 1/11/2017</v>
          </cell>
          <cell r="R431" t="str">
            <v/>
          </cell>
          <cell r="S431" t="str">
            <v>Donna Johnson</v>
          </cell>
          <cell r="T431" t="str">
            <v>CR (Internal)</v>
          </cell>
          <cell r="U431" t="str">
            <v>COMPLETE</v>
          </cell>
          <cell r="V431" t="b">
            <v>0</v>
          </cell>
          <cell r="W431">
            <v>43292</v>
          </cell>
          <cell r="X431" t="str">
            <v/>
          </cell>
          <cell r="AD431" t="str">
            <v/>
          </cell>
          <cell r="AF431" t="str">
            <v/>
          </cell>
          <cell r="AN431" t="str">
            <v/>
          </cell>
          <cell r="AR431" t="str">
            <v/>
          </cell>
          <cell r="AS431" t="str">
            <v/>
          </cell>
          <cell r="AZ431" t="str">
            <v/>
          </cell>
          <cell r="BB431" t="str">
            <v/>
          </cell>
          <cell r="BC431" t="str">
            <v/>
          </cell>
          <cell r="BE431" t="b">
            <v>0</v>
          </cell>
          <cell r="BH431">
            <v>43289</v>
          </cell>
          <cell r="BI431">
            <v>43289</v>
          </cell>
          <cell r="BM431" t="str">
            <v/>
          </cell>
          <cell r="BO431" t="str">
            <v>11/07/2018 DC Smita has sent confirmation that this change can be closed.
11/07/2018 DC Received email from Pooja to showing this change has been closed., I have asked for conformation email from Smita to allow us to close the change.
06/07/2018 RJ - Appr</v>
          </cell>
          <cell r="BQ431" t="str">
            <v/>
          </cell>
          <cell r="BS431" t="str">
            <v/>
          </cell>
          <cell r="BU431" t="str">
            <v/>
          </cell>
          <cell r="BW431" t="str">
            <v/>
          </cell>
          <cell r="BX431" t="str">
            <v/>
          </cell>
          <cell r="BY431" t="str">
            <v>50</v>
          </cell>
          <cell r="BZ431" t="str">
            <v/>
          </cell>
          <cell r="CA431" t="str">
            <v>R &amp; N</v>
          </cell>
          <cell r="CB431" t="str">
            <v>XOS3587</v>
          </cell>
          <cell r="CC431" t="str">
            <v>Minor Enhancements Team</v>
          </cell>
          <cell r="CD431" t="str">
            <v>Gemini</v>
          </cell>
          <cell r="CE431" t="str">
            <v>Other</v>
          </cell>
          <cell r="CF431" t="str">
            <v>0-30days</v>
          </cell>
          <cell r="CG431" t="b">
            <v>1</v>
          </cell>
          <cell r="CH431" t="str">
            <v>Both Xoserve &amp; Customer</v>
          </cell>
          <cell r="CI431">
            <v>43800</v>
          </cell>
          <cell r="CJ431" t="b">
            <v>0</v>
          </cell>
          <cell r="CK431" t="b">
            <v>1</v>
          </cell>
          <cell r="CL431" t="b">
            <v>0</v>
          </cell>
          <cell r="CM431" t="str">
            <v/>
          </cell>
          <cell r="CO431" t="str">
            <v/>
          </cell>
          <cell r="CP431" t="str">
            <v>Medium</v>
          </cell>
          <cell r="CQ431" t="b">
            <v>0</v>
          </cell>
          <cell r="CR431" t="b">
            <v>0</v>
          </cell>
          <cell r="CS431" t="str">
            <v/>
          </cell>
          <cell r="CT431" t="str">
            <v>Daily</v>
          </cell>
          <cell r="CU431" t="str">
            <v>One</v>
          </cell>
          <cell r="CV431" t="str">
            <v>License Condition</v>
          </cell>
          <cell r="CW431" t="str">
            <v>One Market Participant</v>
          </cell>
          <cell r="CX431" t="b">
            <v>0</v>
          </cell>
          <cell r="CY431" t="b">
            <v>1</v>
          </cell>
          <cell r="CZ431" t="b">
            <v>0</v>
          </cell>
          <cell r="DA431" t="b">
            <v>1</v>
          </cell>
          <cell r="DB431" t="str">
            <v>Service Area 23: Internal</v>
          </cell>
          <cell r="DC431" t="str">
            <v>None (Xoserve internal initiative)</v>
          </cell>
          <cell r="DD431" t="str">
            <v>Medium</v>
          </cell>
          <cell r="DE431" t="b">
            <v>0</v>
          </cell>
          <cell r="DF431" t="b">
            <v>0</v>
          </cell>
        </row>
        <row r="432">
          <cell r="A432" t="str">
            <v>4358</v>
          </cell>
          <cell r="B432" t="str">
            <v>Offline Systems Database D096 Phase 2</v>
          </cell>
          <cell r="C432" t="str">
            <v>Z1 - Change completed</v>
          </cell>
          <cell r="D432">
            <v>43245</v>
          </cell>
          <cell r="E432" t="str">
            <v>CO-RCVD 30/10/2017 
Moved from CO-RCVD to 11. Change in Delivery 08/11/2017
12. CCR/Closedown document in progress
Z1 - Change completed</v>
          </cell>
          <cell r="F432" t="str">
            <v>Cash Collection/Cash Call Tab
• One drop down to be added next to Shipper Short Code dropdown to select “Cash Collection” or “Cash Call”. 
Cash Collection background will be Pink and Cash Call Background will be Blue in colour.
• Font of list to be change</v>
          </cell>
          <cell r="G432" t="b">
            <v>0</v>
          </cell>
          <cell r="H432" t="str">
            <v/>
          </cell>
          <cell r="I432">
            <v>42982</v>
          </cell>
          <cell r="K432">
            <v>43404</v>
          </cell>
          <cell r="L432" t="b">
            <v>0</v>
          </cell>
          <cell r="M432" t="str">
            <v/>
          </cell>
          <cell r="N432" t="str">
            <v/>
          </cell>
          <cell r="O432" t="str">
            <v/>
          </cell>
          <cell r="P432" t="str">
            <v>Dan Donovan</v>
          </cell>
          <cell r="Q432" t="str">
            <v>ICAF</v>
          </cell>
          <cell r="R432" t="str">
            <v>Lee Foster</v>
          </cell>
          <cell r="S432" t="str">
            <v>Donna Johnson</v>
          </cell>
          <cell r="T432" t="str">
            <v>CR (Internal)</v>
          </cell>
          <cell r="U432" t="str">
            <v>CLOSED</v>
          </cell>
          <cell r="V432" t="b">
            <v>0</v>
          </cell>
          <cell r="X432" t="str">
            <v/>
          </cell>
          <cell r="AD432" t="str">
            <v/>
          </cell>
          <cell r="AF432" t="str">
            <v/>
          </cell>
          <cell r="AN432" t="str">
            <v/>
          </cell>
          <cell r="AR432" t="str">
            <v/>
          </cell>
          <cell r="AS432" t="str">
            <v/>
          </cell>
          <cell r="AZ432" t="str">
            <v/>
          </cell>
          <cell r="BB432" t="str">
            <v/>
          </cell>
          <cell r="BC432" t="str">
            <v/>
          </cell>
          <cell r="BE432" t="b">
            <v>0</v>
          </cell>
          <cell r="BH432">
            <v>43220</v>
          </cell>
          <cell r="BI432">
            <v>43202</v>
          </cell>
          <cell r="BM432" t="str">
            <v/>
          </cell>
          <cell r="BO432" t="str">
            <v>11/05/2018 DC Dan has forwarded the email to lorraine to see if she is happy to clost this change, she has confirmed that she is.
11/05/2018 DC I have spoken to Dan re this change, I have emailed him again.
11/05/2018 DC No answer from Dan , I will go an</v>
          </cell>
          <cell r="BQ432" t="str">
            <v/>
          </cell>
          <cell r="BS432" t="str">
            <v/>
          </cell>
          <cell r="BU432" t="str">
            <v/>
          </cell>
          <cell r="BW432" t="str">
            <v/>
          </cell>
          <cell r="BX432" t="str">
            <v/>
          </cell>
          <cell r="BY432" t="str">
            <v>50</v>
          </cell>
          <cell r="BZ432" t="str">
            <v/>
          </cell>
          <cell r="CA432" t="str">
            <v>R &amp; N</v>
          </cell>
          <cell r="CB432" t="str">
            <v>XO3558</v>
          </cell>
          <cell r="CC432" t="str">
            <v>Minor Enhancements Team</v>
          </cell>
          <cell r="CD432" t="str">
            <v>Other</v>
          </cell>
          <cell r="CE432" t="str">
            <v>Other</v>
          </cell>
          <cell r="CF432" t="str">
            <v>0-30days</v>
          </cell>
          <cell r="CG432" t="b">
            <v>0</v>
          </cell>
          <cell r="CH432" t="str">
            <v>Xoserve</v>
          </cell>
          <cell r="CJ432" t="b">
            <v>0</v>
          </cell>
          <cell r="CK432" t="b">
            <v>0</v>
          </cell>
          <cell r="CL432" t="b">
            <v>0</v>
          </cell>
          <cell r="CM432" t="str">
            <v/>
          </cell>
          <cell r="CN432">
            <v>0</v>
          </cell>
          <cell r="CO432" t="str">
            <v/>
          </cell>
          <cell r="CP432" t="str">
            <v>Low</v>
          </cell>
          <cell r="CQ432" t="b">
            <v>0</v>
          </cell>
          <cell r="CR432" t="b">
            <v>0</v>
          </cell>
          <cell r="CS432" t="str">
            <v/>
          </cell>
          <cell r="CT432" t="str">
            <v>Daily</v>
          </cell>
          <cell r="CU432" t="str">
            <v>One</v>
          </cell>
          <cell r="CV432" t="str">
            <v>Xoserve Internal CR (business improvement initiative)</v>
          </cell>
          <cell r="CW432" t="str">
            <v>Xoserve Only</v>
          </cell>
          <cell r="CX432" t="b">
            <v>0</v>
          </cell>
          <cell r="CY432" t="b">
            <v>0</v>
          </cell>
          <cell r="CZ432" t="b">
            <v>0</v>
          </cell>
          <cell r="DA432" t="b">
            <v>1</v>
          </cell>
          <cell r="DB432" t="str">
            <v>Service Area 23: Internal</v>
          </cell>
          <cell r="DC432" t="str">
            <v>None (Xoserve internal initiative)</v>
          </cell>
          <cell r="DD432" t="str">
            <v>Low</v>
          </cell>
          <cell r="DE432" t="b">
            <v>0</v>
          </cell>
          <cell r="DF432" t="b">
            <v>0</v>
          </cell>
        </row>
        <row r="433">
          <cell r="A433" t="str">
            <v>COR3312</v>
          </cell>
          <cell r="B433" t="str">
            <v>COR3312 - SCR Modification Proposal – Revision to the Gas Deficit Emergency cashout arrangements</v>
          </cell>
          <cell r="C433" t="str">
            <v>Z1 - Change completed</v>
          </cell>
          <cell r="D433">
            <v>42409</v>
          </cell>
          <cell r="E433" t="str">
            <v>CO-RCVD 30/01/2014
EQ PROD 10/02/2014
EQ-SENT 31/03/2014
BE-RCVD 05/06/2014
BE-PROD 05/06/2014
BE-SENT 08/10/2014
CA-RCVD 05/11/2014
SN-PROD 05/11/2014
SN-SENT 07/11/2014
PD-PROD 07/11/2014
SN-SENT 21/11/2014
SN-SENT 24/11/14
PD-SENT 08/01/2016
PD-SENT 20</v>
          </cell>
          <cell r="F433" t="str">
            <v>This Change Order has been raised following the publication on 23rd July 2013 of Ofgem’s Proposed Final Decision for the Gas Significant Code Review (SCR) and workshop minutes held on 28th November 2013, which includes changes to the Gas Deficit Emergency</v>
          </cell>
          <cell r="G433" t="b">
            <v>0</v>
          </cell>
          <cell r="H433" t="str">
            <v>COR3745
xrn3855
xrn3901</v>
          </cell>
          <cell r="I433">
            <v>41669</v>
          </cell>
          <cell r="J433">
            <v>41682</v>
          </cell>
          <cell r="L433" t="b">
            <v>0</v>
          </cell>
          <cell r="M433" t="str">
            <v>NNW</v>
          </cell>
          <cell r="N433" t="str">
            <v>NGT</v>
          </cell>
          <cell r="O433" t="str">
            <v>Sean McGoldrick</v>
          </cell>
          <cell r="P433" t="str">
            <v>Beverly Viney</v>
          </cell>
          <cell r="Q433" t="str">
            <v xml:space="preserve"> ICAF on 05/02/14</v>
          </cell>
          <cell r="R433" t="str">
            <v>Mark Cockayne</v>
          </cell>
          <cell r="S433" t="str">
            <v>Lorraine Cave</v>
          </cell>
          <cell r="T433" t="str">
            <v>CO</v>
          </cell>
          <cell r="U433" t="str">
            <v>COMPLETE</v>
          </cell>
          <cell r="V433" t="b">
            <v>1</v>
          </cell>
          <cell r="W433">
            <v>42409</v>
          </cell>
          <cell r="X433" t="str">
            <v>Darran Dredge</v>
          </cell>
          <cell r="Y433">
            <v>41680</v>
          </cell>
          <cell r="Z433">
            <v>41731</v>
          </cell>
          <cell r="AB433">
            <v>41729</v>
          </cell>
          <cell r="AC433">
            <v>0</v>
          </cell>
          <cell r="AD433" t="str">
            <v>20 weeks</v>
          </cell>
          <cell r="AE433">
            <v>41821</v>
          </cell>
          <cell r="AF433" t="str">
            <v>SENT</v>
          </cell>
          <cell r="AG433">
            <v>41729</v>
          </cell>
          <cell r="AH433">
            <v>41795</v>
          </cell>
          <cell r="AI433">
            <v>41808</v>
          </cell>
          <cell r="AJ433">
            <v>41807</v>
          </cell>
          <cell r="AK433">
            <v>41922</v>
          </cell>
          <cell r="AM433">
            <v>41920</v>
          </cell>
          <cell r="AN433" t="str">
            <v>Pre Sancton Review Meeting 30/09/14</v>
          </cell>
          <cell r="AO433">
            <v>42012</v>
          </cell>
          <cell r="AP433">
            <v>211878</v>
          </cell>
          <cell r="AR433" t="str">
            <v/>
          </cell>
          <cell r="AS433" t="str">
            <v>SENT</v>
          </cell>
          <cell r="AT433">
            <v>41920</v>
          </cell>
          <cell r="AU433">
            <v>41948</v>
          </cell>
          <cell r="AV433">
            <v>41961</v>
          </cell>
          <cell r="AW433">
            <v>41950</v>
          </cell>
          <cell r="AX433">
            <v>41967</v>
          </cell>
          <cell r="AZ433" t="str">
            <v/>
          </cell>
          <cell r="BA433">
            <v>41950</v>
          </cell>
          <cell r="BB433" t="str">
            <v/>
          </cell>
          <cell r="BC433" t="str">
            <v>SENT</v>
          </cell>
          <cell r="BD433">
            <v>41950</v>
          </cell>
          <cell r="BE433" t="b">
            <v>0</v>
          </cell>
          <cell r="BF433">
            <v>5</v>
          </cell>
          <cell r="BG433">
            <v>42009</v>
          </cell>
          <cell r="BH433">
            <v>42267</v>
          </cell>
          <cell r="BI433">
            <v>42265</v>
          </cell>
          <cell r="BJ433">
            <v>42428</v>
          </cell>
          <cell r="BK433">
            <v>42377</v>
          </cell>
          <cell r="BL433">
            <v>42404</v>
          </cell>
          <cell r="BM433" t="str">
            <v>CLSD</v>
          </cell>
          <cell r="BN433">
            <v>42409</v>
          </cell>
          <cell r="BO433" t="str">
            <v>12.02.16: ECF has now been uploaded on Config Library.
09.02.16: Closed this project on database - still need to go through the documents for audit purposes
05/02/16: Signed ECF received just waiting on some Build documents to come through from ian Snooke</v>
          </cell>
          <cell r="BQ433" t="str">
            <v/>
          </cell>
          <cell r="BS433" t="str">
            <v/>
          </cell>
          <cell r="BU433" t="str">
            <v/>
          </cell>
          <cell r="BW433" t="str">
            <v/>
          </cell>
          <cell r="BX433" t="str">
            <v>High</v>
          </cell>
          <cell r="BY433" t="str">
            <v/>
          </cell>
          <cell r="BZ433" t="str">
            <v/>
          </cell>
          <cell r="CA433" t="str">
            <v/>
          </cell>
          <cell r="CB433" t="str">
            <v/>
          </cell>
          <cell r="CC433" t="str">
            <v/>
          </cell>
          <cell r="CD433" t="str">
            <v/>
          </cell>
          <cell r="CE433" t="str">
            <v/>
          </cell>
          <cell r="CF433" t="str">
            <v/>
          </cell>
          <cell r="CG433" t="b">
            <v>0</v>
          </cell>
          <cell r="CH433" t="str">
            <v/>
          </cell>
          <cell r="CJ433" t="b">
            <v>0</v>
          </cell>
          <cell r="CK433" t="b">
            <v>0</v>
          </cell>
          <cell r="CL433" t="b">
            <v>0</v>
          </cell>
          <cell r="CM433" t="str">
            <v/>
          </cell>
          <cell r="CO433" t="str">
            <v/>
          </cell>
          <cell r="CP433" t="str">
            <v/>
          </cell>
          <cell r="CQ433" t="b">
            <v>0</v>
          </cell>
          <cell r="CR433" t="b">
            <v>0</v>
          </cell>
          <cell r="CS433" t="str">
            <v/>
          </cell>
          <cell r="CT433" t="str">
            <v/>
          </cell>
          <cell r="CU433" t="str">
            <v/>
          </cell>
          <cell r="CV433" t="str">
            <v/>
          </cell>
          <cell r="CW433" t="str">
            <v/>
          </cell>
          <cell r="CX433" t="b">
            <v>0</v>
          </cell>
          <cell r="CY433" t="b">
            <v>0</v>
          </cell>
          <cell r="CZ433" t="b">
            <v>0</v>
          </cell>
          <cell r="DA433" t="b">
            <v>0</v>
          </cell>
          <cell r="DB433" t="str">
            <v/>
          </cell>
          <cell r="DC433" t="str">
            <v/>
          </cell>
          <cell r="DD433" t="str">
            <v/>
          </cell>
          <cell r="DE433" t="b">
            <v>0</v>
          </cell>
          <cell r="DF433" t="b">
            <v>0</v>
          </cell>
        </row>
        <row r="434">
          <cell r="A434" t="str">
            <v>COR0248</v>
          </cell>
          <cell r="B434" t="str">
            <v>Corporate Systems Review Phase 2</v>
          </cell>
          <cell r="C434" t="str">
            <v>Z2 - Change cancelled</v>
          </cell>
          <cell r="D434">
            <v>41324</v>
          </cell>
          <cell r="E434" t="str">
            <v>CO RCVD 26/11/2007
BE RCVD 26/11/2007
BE PROD 26/11/2007
BE PROD 30/07/2008
CO RCVD 26/11/2007
BE PROD 30/07/2008
BE CLSD 19/02/2013</v>
          </cell>
          <cell r="F434" t="str">
            <v>This phase of the project looks at taking the input &amp; analysis from phase one and to generate the approach &amp; gain financial approval for the implementation of the desired Corporate Systems solution</v>
          </cell>
          <cell r="G434" t="b">
            <v>1</v>
          </cell>
          <cell r="H434" t="str">
            <v/>
          </cell>
          <cell r="I434">
            <v>39412</v>
          </cell>
          <cell r="L434" t="b">
            <v>0</v>
          </cell>
          <cell r="M434" t="str">
            <v/>
          </cell>
          <cell r="N434" t="str">
            <v>Xoserve only</v>
          </cell>
          <cell r="O434" t="str">
            <v/>
          </cell>
          <cell r="P434" t="str">
            <v>Graham Frankland</v>
          </cell>
          <cell r="Q434" t="str">
            <v>Alison Jennings</v>
          </cell>
          <cell r="R434" t="str">
            <v>Steve Adcock</v>
          </cell>
          <cell r="S434" t="str">
            <v>Lorraine Cave</v>
          </cell>
          <cell r="T434" t="str">
            <v>CR (internal)</v>
          </cell>
          <cell r="U434" t="str">
            <v>CLOSED</v>
          </cell>
          <cell r="V434" t="b">
            <v>0</v>
          </cell>
          <cell r="X434" t="str">
            <v/>
          </cell>
          <cell r="AC434">
            <v>0</v>
          </cell>
          <cell r="AD434" t="str">
            <v/>
          </cell>
          <cell r="AF434" t="str">
            <v/>
          </cell>
          <cell r="AH434">
            <v>39412</v>
          </cell>
          <cell r="AN434" t="str">
            <v/>
          </cell>
          <cell r="AR434" t="str">
            <v/>
          </cell>
          <cell r="AS434" t="str">
            <v>CLSD</v>
          </cell>
          <cell r="AT434">
            <v>41324</v>
          </cell>
          <cell r="AZ434" t="str">
            <v/>
          </cell>
          <cell r="BB434" t="str">
            <v/>
          </cell>
          <cell r="BC434" t="str">
            <v/>
          </cell>
          <cell r="BE434" t="b">
            <v>0</v>
          </cell>
          <cell r="BF434">
            <v>6</v>
          </cell>
          <cell r="BM434" t="str">
            <v/>
          </cell>
          <cell r="BO434" t="str">
            <v xml:space="preserve">19/02/13 KB - LC confirmed that this piece of work is not progressing-set to BE-CLSD.  
10/09/12 KB - Transferred from DT to LC due to change in roles.
14/04/11 AK - Update rec'd from Dave Turpin. There is currently no Analyst assigned to this change. 
</v>
          </cell>
          <cell r="BQ434" t="str">
            <v/>
          </cell>
          <cell r="BS434" t="str">
            <v/>
          </cell>
          <cell r="BU434" t="str">
            <v/>
          </cell>
          <cell r="BW434" t="str">
            <v/>
          </cell>
          <cell r="BX434" t="str">
            <v/>
          </cell>
          <cell r="BY434" t="str">
            <v/>
          </cell>
          <cell r="BZ434" t="str">
            <v/>
          </cell>
          <cell r="CA434" t="str">
            <v/>
          </cell>
          <cell r="CB434" t="str">
            <v/>
          </cell>
          <cell r="CC434" t="str">
            <v/>
          </cell>
          <cell r="CD434" t="str">
            <v/>
          </cell>
          <cell r="CE434" t="str">
            <v/>
          </cell>
          <cell r="CF434" t="str">
            <v/>
          </cell>
          <cell r="CG434" t="b">
            <v>0</v>
          </cell>
          <cell r="CH434" t="str">
            <v/>
          </cell>
          <cell r="CJ434" t="b">
            <v>0</v>
          </cell>
          <cell r="CK434" t="b">
            <v>0</v>
          </cell>
          <cell r="CL434" t="b">
            <v>0</v>
          </cell>
          <cell r="CM434" t="str">
            <v/>
          </cell>
          <cell r="CO434" t="str">
            <v/>
          </cell>
          <cell r="CP434" t="str">
            <v/>
          </cell>
          <cell r="CQ434" t="b">
            <v>0</v>
          </cell>
          <cell r="CR434" t="b">
            <v>0</v>
          </cell>
          <cell r="CS434" t="str">
            <v/>
          </cell>
          <cell r="CT434" t="str">
            <v/>
          </cell>
          <cell r="CU434" t="str">
            <v/>
          </cell>
          <cell r="CV434" t="str">
            <v/>
          </cell>
          <cell r="CW434" t="str">
            <v/>
          </cell>
          <cell r="CX434" t="b">
            <v>0</v>
          </cell>
          <cell r="CY434" t="b">
            <v>0</v>
          </cell>
          <cell r="CZ434" t="b">
            <v>0</v>
          </cell>
          <cell r="DA434" t="b">
            <v>0</v>
          </cell>
          <cell r="DB434" t="str">
            <v/>
          </cell>
          <cell r="DC434" t="str">
            <v/>
          </cell>
          <cell r="DD434" t="str">
            <v/>
          </cell>
          <cell r="DE434" t="b">
            <v>0</v>
          </cell>
          <cell r="DF434" t="b">
            <v>0</v>
          </cell>
        </row>
        <row r="435">
          <cell r="A435" t="str">
            <v>COR3585</v>
          </cell>
          <cell r="B435" t="str">
            <v>COR3585 - PAF File Update Problem Analysis</v>
          </cell>
          <cell r="C435" t="str">
            <v>Z1 - Change completed</v>
          </cell>
          <cell r="D435">
            <v>42552</v>
          </cell>
          <cell r="E435" t="str">
            <v>PD-PROD 22/06/2015
PD-CLSD 01/07/16</v>
          </cell>
          <cell r="F435" t="str">
            <v>Network Operators have an obligation to maintain the Supply Point Register as set out under TPD Sections G1.9, G7.3.1 and G7.3.2.  Xoserve undertake this obligation via a range of services under the Agency Services Agreement.  Addresses are an established</v>
          </cell>
          <cell r="G435" t="b">
            <v>0</v>
          </cell>
          <cell r="H435" t="str">
            <v>COR3782</v>
          </cell>
          <cell r="I435">
            <v>42065</v>
          </cell>
          <cell r="K435">
            <v>42185</v>
          </cell>
          <cell r="L435" t="b">
            <v>0</v>
          </cell>
          <cell r="M435" t="str">
            <v/>
          </cell>
          <cell r="N435" t="str">
            <v/>
          </cell>
          <cell r="O435" t="str">
            <v/>
          </cell>
          <cell r="P435" t="str">
            <v>Dave Newman</v>
          </cell>
          <cell r="Q435" t="str">
            <v>Presanction 19/05/2015</v>
          </cell>
          <cell r="R435" t="str">
            <v>Jane Rocky</v>
          </cell>
          <cell r="S435" t="str">
            <v>Lorraine Cave</v>
          </cell>
          <cell r="T435" t="str">
            <v>CR (internal)</v>
          </cell>
          <cell r="U435" t="str">
            <v>COMPLETE</v>
          </cell>
          <cell r="V435" t="b">
            <v>0</v>
          </cell>
          <cell r="W435">
            <v>42552</v>
          </cell>
          <cell r="X435" t="str">
            <v>Darran Dredge</v>
          </cell>
          <cell r="AD435" t="str">
            <v/>
          </cell>
          <cell r="AF435" t="str">
            <v/>
          </cell>
          <cell r="AN435" t="str">
            <v/>
          </cell>
          <cell r="AR435" t="str">
            <v/>
          </cell>
          <cell r="AS435" t="str">
            <v/>
          </cell>
          <cell r="AZ435" t="str">
            <v/>
          </cell>
          <cell r="BB435" t="str">
            <v/>
          </cell>
          <cell r="BC435" t="str">
            <v/>
          </cell>
          <cell r="BE435" t="b">
            <v>0</v>
          </cell>
          <cell r="BF435">
            <v>6</v>
          </cell>
          <cell r="BH435">
            <v>42240</v>
          </cell>
          <cell r="BI435">
            <v>42240</v>
          </cell>
          <cell r="BJ435">
            <v>42551</v>
          </cell>
          <cell r="BM435" t="str">
            <v/>
          </cell>
          <cell r="BO435" t="str">
            <v>16/06/17 DC Closed Project as completed and docunment checked.
29/06/16: CM Darran sent in the closedown document and signed ECF for this project.
The lesson learnt document will be a combined lessons learnt log for both COR3585 and COR3782 as they will g</v>
          </cell>
          <cell r="BQ435" t="str">
            <v/>
          </cell>
          <cell r="BS435" t="str">
            <v/>
          </cell>
          <cell r="BU435" t="str">
            <v/>
          </cell>
          <cell r="BW435" t="str">
            <v/>
          </cell>
          <cell r="BX435" t="str">
            <v>Low</v>
          </cell>
          <cell r="BY435" t="str">
            <v/>
          </cell>
          <cell r="BZ435" t="str">
            <v/>
          </cell>
          <cell r="CA435" t="str">
            <v/>
          </cell>
          <cell r="CB435" t="str">
            <v/>
          </cell>
          <cell r="CC435" t="str">
            <v/>
          </cell>
          <cell r="CD435" t="str">
            <v/>
          </cell>
          <cell r="CE435" t="str">
            <v/>
          </cell>
          <cell r="CF435" t="str">
            <v/>
          </cell>
          <cell r="CG435" t="b">
            <v>0</v>
          </cell>
          <cell r="CH435" t="str">
            <v/>
          </cell>
          <cell r="CJ435" t="b">
            <v>0</v>
          </cell>
          <cell r="CK435" t="b">
            <v>0</v>
          </cell>
          <cell r="CL435" t="b">
            <v>0</v>
          </cell>
          <cell r="CM435" t="str">
            <v/>
          </cell>
          <cell r="CO435" t="str">
            <v/>
          </cell>
          <cell r="CP435" t="str">
            <v/>
          </cell>
          <cell r="CQ435" t="b">
            <v>0</v>
          </cell>
          <cell r="CR435" t="b">
            <v>0</v>
          </cell>
          <cell r="CS435" t="str">
            <v/>
          </cell>
          <cell r="CT435" t="str">
            <v/>
          </cell>
          <cell r="CU435" t="str">
            <v/>
          </cell>
          <cell r="CV435" t="str">
            <v/>
          </cell>
          <cell r="CW435" t="str">
            <v/>
          </cell>
          <cell r="CX435" t="b">
            <v>0</v>
          </cell>
          <cell r="CY435" t="b">
            <v>0</v>
          </cell>
          <cell r="CZ435" t="b">
            <v>0</v>
          </cell>
          <cell r="DA435" t="b">
            <v>0</v>
          </cell>
          <cell r="DB435" t="str">
            <v/>
          </cell>
          <cell r="DC435" t="str">
            <v/>
          </cell>
          <cell r="DD435" t="str">
            <v/>
          </cell>
          <cell r="DE435" t="b">
            <v>0</v>
          </cell>
          <cell r="DF435" t="b">
            <v>0</v>
          </cell>
        </row>
        <row r="436">
          <cell r="A436" t="str">
            <v>COR2269</v>
          </cell>
          <cell r="B436" t="str">
            <v>Administration of NGD/BGT arrangements for Unregistered Sites</v>
          </cell>
          <cell r="C436" t="str">
            <v>Z2 - Change cancelled</v>
          </cell>
          <cell r="D436">
            <v>41262</v>
          </cell>
          <cell r="E436" t="str">
            <v>CO RCVD 01/04/2011,EQ PNDG 13/04/2011,EQ PROD 15/04/2011,EQ SENT 18/05/2011,EQ CLSD 
Moved from EQ-CLSD to 99. Change Cancelled 08/11/2017</v>
          </cell>
          <cell r="F436" t="str">
            <v xml:space="preserve">NGD &amp; BGT have proposed a bespoke contractual arrangement concerning the identification of Unregistered Sites between BGT &amp; NGD. BGT &amp; NGD are intending to implement an initiative with multiple objectives. This arrangement is intended to form a pilot for </v>
          </cell>
          <cell r="G436" t="b">
            <v>0</v>
          </cell>
          <cell r="H436" t="str">
            <v/>
          </cell>
          <cell r="I436">
            <v>40634</v>
          </cell>
          <cell r="J436">
            <v>40648</v>
          </cell>
          <cell r="L436" t="b">
            <v>0</v>
          </cell>
          <cell r="M436" t="str">
            <v>NNW</v>
          </cell>
          <cell r="N436" t="str">
            <v>NGD</v>
          </cell>
          <cell r="O436" t="str">
            <v>Alan Raper</v>
          </cell>
          <cell r="P436" t="str">
            <v>Chris Warner</v>
          </cell>
          <cell r="Q436" t="str">
            <v>Workload Meeting 13/04/11</v>
          </cell>
          <cell r="R436" t="str">
            <v>Alison Jennings</v>
          </cell>
          <cell r="S436" t="str">
            <v>Lorraine Cave</v>
          </cell>
          <cell r="T436" t="str">
            <v>CO</v>
          </cell>
          <cell r="U436" t="str">
            <v>CLOSED</v>
          </cell>
          <cell r="V436" t="b">
            <v>1</v>
          </cell>
          <cell r="X436" t="str">
            <v>Rachel Nock</v>
          </cell>
          <cell r="Y436">
            <v>40648</v>
          </cell>
          <cell r="Z436">
            <v>40683</v>
          </cell>
          <cell r="AA436">
            <v>40683</v>
          </cell>
          <cell r="AB436">
            <v>40681</v>
          </cell>
          <cell r="AC436">
            <v>0</v>
          </cell>
          <cell r="AD436" t="str">
            <v>12-16 WEEKS</v>
          </cell>
          <cell r="AE436">
            <v>40774</v>
          </cell>
          <cell r="AF436" t="str">
            <v>CLSD</v>
          </cell>
          <cell r="AG436">
            <v>41262</v>
          </cell>
          <cell r="AN436" t="str">
            <v/>
          </cell>
          <cell r="AR436" t="str">
            <v/>
          </cell>
          <cell r="AS436" t="str">
            <v/>
          </cell>
          <cell r="AZ436" t="str">
            <v/>
          </cell>
          <cell r="BB436" t="str">
            <v/>
          </cell>
          <cell r="BC436" t="str">
            <v/>
          </cell>
          <cell r="BE436" t="b">
            <v>0</v>
          </cell>
          <cell r="BF436">
            <v>5</v>
          </cell>
          <cell r="BM436" t="str">
            <v/>
          </cell>
          <cell r="BO436" t="str">
            <v xml:space="preserve">19/12/12 KB - COR2269 closed per e-mail from Alan Raper - the BGT bi-lateral discussions have lapsed.  
04/12/12 KB - Update requested - see e-mail from Max Pemberton.  
10/09/12 KB - Transferred from DT to LC due to change in roles.                      </v>
          </cell>
          <cell r="BQ436" t="str">
            <v/>
          </cell>
          <cell r="BS436" t="str">
            <v/>
          </cell>
          <cell r="BU436" t="str">
            <v/>
          </cell>
          <cell r="BW436" t="str">
            <v/>
          </cell>
          <cell r="BX436" t="str">
            <v/>
          </cell>
          <cell r="BY436" t="str">
            <v/>
          </cell>
          <cell r="BZ436" t="str">
            <v/>
          </cell>
          <cell r="CA436" t="str">
            <v/>
          </cell>
          <cell r="CB436" t="str">
            <v/>
          </cell>
          <cell r="CC436" t="str">
            <v/>
          </cell>
          <cell r="CD436" t="str">
            <v/>
          </cell>
          <cell r="CE436" t="str">
            <v/>
          </cell>
          <cell r="CF436" t="str">
            <v/>
          </cell>
          <cell r="CG436" t="b">
            <v>0</v>
          </cell>
          <cell r="CH436" t="str">
            <v/>
          </cell>
          <cell r="CJ436" t="b">
            <v>0</v>
          </cell>
          <cell r="CK436" t="b">
            <v>0</v>
          </cell>
          <cell r="CL436" t="b">
            <v>0</v>
          </cell>
          <cell r="CM436" t="str">
            <v/>
          </cell>
          <cell r="CO436" t="str">
            <v/>
          </cell>
          <cell r="CP436" t="str">
            <v/>
          </cell>
          <cell r="CQ436" t="b">
            <v>0</v>
          </cell>
          <cell r="CR436" t="b">
            <v>0</v>
          </cell>
          <cell r="CS436" t="str">
            <v/>
          </cell>
          <cell r="CT436" t="str">
            <v/>
          </cell>
          <cell r="CU436" t="str">
            <v/>
          </cell>
          <cell r="CV436" t="str">
            <v/>
          </cell>
          <cell r="CW436" t="str">
            <v/>
          </cell>
          <cell r="CX436" t="b">
            <v>0</v>
          </cell>
          <cell r="CY436" t="b">
            <v>0</v>
          </cell>
          <cell r="CZ436" t="b">
            <v>0</v>
          </cell>
          <cell r="DA436" t="b">
            <v>0</v>
          </cell>
          <cell r="DB436" t="str">
            <v/>
          </cell>
          <cell r="DC436" t="str">
            <v/>
          </cell>
          <cell r="DD436" t="str">
            <v/>
          </cell>
          <cell r="DE436" t="b">
            <v>0</v>
          </cell>
          <cell r="DF436" t="b">
            <v>0</v>
          </cell>
        </row>
        <row r="437">
          <cell r="A437" t="str">
            <v>COR3080</v>
          </cell>
          <cell r="B437" t="str">
            <v>Provision of the SPAA Theft Code of Practice reporting requirements for Transporters (CURRENTLY ON HOLD)</v>
          </cell>
          <cell r="C437" t="str">
            <v>Z2 - Change cancelled</v>
          </cell>
          <cell r="D437">
            <v>41691</v>
          </cell>
          <cell r="E437" t="str">
            <v>CO RCVD 29/05/2013
EQ PROD 11/06/2013
EQ CLSD 21/02/2014</v>
          </cell>
          <cell r="F437" t="str">
            <v>The SPAA TCoP provided new obligations and best practice for all parties who have responsibility for investigations and resolution of theft of gas. The TCoP includes reporting requirements for Suppliers and Transporters for an annual report that will be c</v>
          </cell>
          <cell r="G437" t="b">
            <v>0</v>
          </cell>
          <cell r="H437" t="str">
            <v/>
          </cell>
          <cell r="I437">
            <v>41423</v>
          </cell>
          <cell r="J437">
            <v>41436</v>
          </cell>
          <cell r="L437" t="b">
            <v>1</v>
          </cell>
          <cell r="M437" t="str">
            <v>ADN</v>
          </cell>
          <cell r="N437" t="str">
            <v/>
          </cell>
          <cell r="O437" t="str">
            <v>Joanna Ferguson</v>
          </cell>
          <cell r="P437" t="str">
            <v>Joanna Ferguson</v>
          </cell>
          <cell r="Q437" t="str">
            <v>Approved and assigned to LC in lieu of a Workload meeting.</v>
          </cell>
          <cell r="R437" t="str">
            <v/>
          </cell>
          <cell r="S437" t="str">
            <v>Lorraine Cave</v>
          </cell>
          <cell r="T437" t="str">
            <v>CO</v>
          </cell>
          <cell r="U437" t="str">
            <v>CLOSED</v>
          </cell>
          <cell r="V437" t="b">
            <v>1</v>
          </cell>
          <cell r="X437" t="str">
            <v>Sue Turnbull</v>
          </cell>
          <cell r="Y437">
            <v>41436</v>
          </cell>
          <cell r="AD437" t="str">
            <v/>
          </cell>
          <cell r="AF437" t="str">
            <v>CLSD</v>
          </cell>
          <cell r="AG437">
            <v>41691</v>
          </cell>
          <cell r="AN437" t="str">
            <v/>
          </cell>
          <cell r="AR437" t="str">
            <v/>
          </cell>
          <cell r="AS437" t="str">
            <v/>
          </cell>
          <cell r="AZ437" t="str">
            <v/>
          </cell>
          <cell r="BB437" t="str">
            <v/>
          </cell>
          <cell r="BC437" t="str">
            <v/>
          </cell>
          <cell r="BE437" t="b">
            <v>0</v>
          </cell>
          <cell r="BF437">
            <v>3</v>
          </cell>
          <cell r="BM437" t="str">
            <v/>
          </cell>
          <cell r="BO437" t="str">
            <v xml:space="preserve">21/02/14 KB - In response to request for an update, email received from Jo authorising closure of this CO as the reporting requirements of SPAA have changed in version 2 of the Code of Practice &amp; as a result this COR is no longer required. 
25/06/13 KB - </v>
          </cell>
          <cell r="BQ437" t="str">
            <v/>
          </cell>
          <cell r="BS437" t="str">
            <v/>
          </cell>
          <cell r="BU437" t="str">
            <v/>
          </cell>
          <cell r="BW437" t="str">
            <v/>
          </cell>
          <cell r="BX437" t="str">
            <v/>
          </cell>
          <cell r="BY437" t="str">
            <v/>
          </cell>
          <cell r="BZ437" t="str">
            <v/>
          </cell>
          <cell r="CA437" t="str">
            <v/>
          </cell>
          <cell r="CB437" t="str">
            <v/>
          </cell>
          <cell r="CC437" t="str">
            <v/>
          </cell>
          <cell r="CD437" t="str">
            <v/>
          </cell>
          <cell r="CE437" t="str">
            <v/>
          </cell>
          <cell r="CF437" t="str">
            <v/>
          </cell>
          <cell r="CG437" t="b">
            <v>0</v>
          </cell>
          <cell r="CH437" t="str">
            <v/>
          </cell>
          <cell r="CJ437" t="b">
            <v>0</v>
          </cell>
          <cell r="CK437" t="b">
            <v>0</v>
          </cell>
          <cell r="CL437" t="b">
            <v>0</v>
          </cell>
          <cell r="CM437" t="str">
            <v/>
          </cell>
          <cell r="CO437" t="str">
            <v/>
          </cell>
          <cell r="CP437" t="str">
            <v/>
          </cell>
          <cell r="CQ437" t="b">
            <v>0</v>
          </cell>
          <cell r="CR437" t="b">
            <v>0</v>
          </cell>
          <cell r="CS437" t="str">
            <v/>
          </cell>
          <cell r="CT437" t="str">
            <v/>
          </cell>
          <cell r="CU437" t="str">
            <v/>
          </cell>
          <cell r="CV437" t="str">
            <v/>
          </cell>
          <cell r="CW437" t="str">
            <v/>
          </cell>
          <cell r="CX437" t="b">
            <v>0</v>
          </cell>
          <cell r="CY437" t="b">
            <v>0</v>
          </cell>
          <cell r="CZ437" t="b">
            <v>0</v>
          </cell>
          <cell r="DA437" t="b">
            <v>0</v>
          </cell>
          <cell r="DB437" t="str">
            <v/>
          </cell>
          <cell r="DC437" t="str">
            <v/>
          </cell>
          <cell r="DD437" t="str">
            <v/>
          </cell>
          <cell r="DE437" t="b">
            <v>0</v>
          </cell>
          <cell r="DF437" t="b">
            <v>0</v>
          </cell>
        </row>
        <row r="438">
          <cell r="A438" t="str">
            <v>COR3079</v>
          </cell>
          <cell r="B438" t="str">
            <v>Server Migration Project - Xoserve Impact</v>
          </cell>
          <cell r="C438" t="str">
            <v>Z2 - Change cancelled</v>
          </cell>
          <cell r="D438">
            <v>41436</v>
          </cell>
          <cell r="E438" t="str">
            <v>CO RCVD 29/05/2013
EQ PNDG 11/06/2013</v>
          </cell>
          <cell r="F438" t="str">
            <v>This change orders covers Xoserve to provide resources to assist with planned testing associated with the relocation of certain servers within the NG IS estate.</v>
          </cell>
          <cell r="G438" t="b">
            <v>0</v>
          </cell>
          <cell r="H438" t="str">
            <v/>
          </cell>
          <cell r="I438">
            <v>41423</v>
          </cell>
          <cell r="J438">
            <v>41436</v>
          </cell>
          <cell r="L438" t="b">
            <v>0</v>
          </cell>
          <cell r="M438" t="str">
            <v>NNW</v>
          </cell>
          <cell r="N438" t="str">
            <v>NGT/NGD</v>
          </cell>
          <cell r="O438" t="str">
            <v>Ruth Thomas</v>
          </cell>
          <cell r="P438" t="str">
            <v>Alan Raper</v>
          </cell>
          <cell r="Q438" t="str">
            <v/>
          </cell>
          <cell r="R438" t="str">
            <v>Annie Griffith / Lee Foster</v>
          </cell>
          <cell r="S438" t="str">
            <v>Chris Fears</v>
          </cell>
          <cell r="T438" t="str">
            <v>CO</v>
          </cell>
          <cell r="U438" t="str">
            <v>CLOSED</v>
          </cell>
          <cell r="V438" t="b">
            <v>1</v>
          </cell>
          <cell r="X438" t="str">
            <v/>
          </cell>
          <cell r="Y438">
            <v>41436</v>
          </cell>
          <cell r="Z438">
            <v>42093</v>
          </cell>
          <cell r="AD438" t="str">
            <v/>
          </cell>
          <cell r="AF438" t="str">
            <v>PNDG</v>
          </cell>
          <cell r="AG438">
            <v>41436</v>
          </cell>
          <cell r="AN438" t="str">
            <v/>
          </cell>
          <cell r="AR438" t="str">
            <v/>
          </cell>
          <cell r="AS438" t="str">
            <v/>
          </cell>
          <cell r="AZ438" t="str">
            <v/>
          </cell>
          <cell r="BB438" t="str">
            <v/>
          </cell>
          <cell r="BC438" t="str">
            <v/>
          </cell>
          <cell r="BE438" t="b">
            <v>0</v>
          </cell>
          <cell r="BF438">
            <v>5</v>
          </cell>
          <cell r="BM438" t="str">
            <v/>
          </cell>
          <cell r="BO438" t="str">
            <v>09/07/15- CM- Update from Chris Fears-The Server Migration as a flag of convenience if NG asked us to do some work on their behalf, as far as I am aware this is all finished as well
13/04/2015 AT - Set EQ-CLSD
21/10/14 KB - Update provided by Chris Fears</v>
          </cell>
          <cell r="BQ438" t="str">
            <v/>
          </cell>
          <cell r="BS438" t="str">
            <v/>
          </cell>
          <cell r="BU438" t="str">
            <v/>
          </cell>
          <cell r="BW438" t="str">
            <v/>
          </cell>
          <cell r="BX438" t="str">
            <v/>
          </cell>
          <cell r="BY438" t="str">
            <v/>
          </cell>
          <cell r="BZ438" t="str">
            <v/>
          </cell>
          <cell r="CA438" t="str">
            <v/>
          </cell>
          <cell r="CB438" t="str">
            <v/>
          </cell>
          <cell r="CC438" t="str">
            <v/>
          </cell>
          <cell r="CD438" t="str">
            <v/>
          </cell>
          <cell r="CE438" t="str">
            <v/>
          </cell>
          <cell r="CF438" t="str">
            <v/>
          </cell>
          <cell r="CG438" t="b">
            <v>0</v>
          </cell>
          <cell r="CH438" t="str">
            <v/>
          </cell>
          <cell r="CJ438" t="b">
            <v>0</v>
          </cell>
          <cell r="CK438" t="b">
            <v>0</v>
          </cell>
          <cell r="CL438" t="b">
            <v>0</v>
          </cell>
          <cell r="CM438" t="str">
            <v/>
          </cell>
          <cell r="CO438" t="str">
            <v/>
          </cell>
          <cell r="CP438" t="str">
            <v/>
          </cell>
          <cell r="CQ438" t="b">
            <v>0</v>
          </cell>
          <cell r="CR438" t="b">
            <v>0</v>
          </cell>
          <cell r="CS438" t="str">
            <v/>
          </cell>
          <cell r="CT438" t="str">
            <v/>
          </cell>
          <cell r="CU438" t="str">
            <v/>
          </cell>
          <cell r="CV438" t="str">
            <v/>
          </cell>
          <cell r="CW438" t="str">
            <v/>
          </cell>
          <cell r="CX438" t="b">
            <v>0</v>
          </cell>
          <cell r="CY438" t="b">
            <v>0</v>
          </cell>
          <cell r="CZ438" t="b">
            <v>0</v>
          </cell>
          <cell r="DA438" t="b">
            <v>0</v>
          </cell>
          <cell r="DB438" t="str">
            <v/>
          </cell>
          <cell r="DC438" t="str">
            <v/>
          </cell>
          <cell r="DD438" t="str">
            <v/>
          </cell>
          <cell r="DE438" t="b">
            <v>0</v>
          </cell>
          <cell r="DF438" t="b">
            <v>0</v>
          </cell>
        </row>
        <row r="439">
          <cell r="A439" t="str">
            <v>COR3929</v>
          </cell>
          <cell r="B439" t="str">
            <v>Missing DDU files</v>
          </cell>
          <cell r="C439" t="str">
            <v>Z2 - Change cancelled</v>
          </cell>
          <cell r="D439">
            <v>42689</v>
          </cell>
          <cell r="E439" t="str">
            <v>CO-RCVD 13/01/2016
EQ-PNDG 21/01/2016
EQ-PROD 21/01/2016
EQ-SENT 05/02/2016
BE-PNDG 05/02/2016
BE-PROD18/02/2016
BE-SENT 03/03/2016
SN-PNDG 22/03/2016
SN-CLSD 07/04/16
PD-SENT 26/09/16
PD-POPD 26/10/16
PD-CLSD 15/11/16</v>
          </cell>
          <cell r="F439" t="str">
            <v>There are a number of DDU files that are missing and these are required to be recovered.</v>
          </cell>
          <cell r="G439" t="b">
            <v>0</v>
          </cell>
          <cell r="H439" t="str">
            <v/>
          </cell>
          <cell r="I439">
            <v>42377</v>
          </cell>
          <cell r="J439">
            <v>42391</v>
          </cell>
          <cell r="L439" t="b">
            <v>0</v>
          </cell>
          <cell r="M439" t="str">
            <v>NNW</v>
          </cell>
          <cell r="N439" t="str">
            <v>SGN</v>
          </cell>
          <cell r="O439" t="str">
            <v>Colin Thomson</v>
          </cell>
          <cell r="P439" t="str">
            <v>Colin Thomson</v>
          </cell>
          <cell r="Q439" t="str">
            <v>ICAF - 13/01/32016</v>
          </cell>
          <cell r="R439" t="str">
            <v/>
          </cell>
          <cell r="S439" t="str">
            <v>Darran Dredge</v>
          </cell>
          <cell r="T439" t="str">
            <v>CO</v>
          </cell>
          <cell r="U439" t="str">
            <v>CLOSED</v>
          </cell>
          <cell r="V439" t="b">
            <v>1</v>
          </cell>
          <cell r="W439">
            <v>42689</v>
          </cell>
          <cell r="X439" t="str">
            <v>Matt Smith</v>
          </cell>
          <cell r="Y439">
            <v>42390</v>
          </cell>
          <cell r="Z439">
            <v>42405</v>
          </cell>
          <cell r="AA439">
            <v>42405</v>
          </cell>
          <cell r="AB439">
            <v>42405</v>
          </cell>
          <cell r="AD439" t="str">
            <v>16.02.2016</v>
          </cell>
          <cell r="AE439">
            <v>42495</v>
          </cell>
          <cell r="AF439" t="str">
            <v>SE2884NT</v>
          </cell>
          <cell r="AG439">
            <v>42405</v>
          </cell>
          <cell r="AH439">
            <v>42405</v>
          </cell>
          <cell r="AI439">
            <v>42419</v>
          </cell>
          <cell r="AJ439">
            <v>42418</v>
          </cell>
          <cell r="AK439">
            <v>42433</v>
          </cell>
          <cell r="AM439">
            <v>42432</v>
          </cell>
          <cell r="AN439" t="str">
            <v>Pre-Sanction 03/03/16</v>
          </cell>
          <cell r="AO439">
            <v>42524</v>
          </cell>
          <cell r="AP439">
            <v>2268</v>
          </cell>
          <cell r="AR439" t="str">
            <v/>
          </cell>
          <cell r="AS439" t="str">
            <v>SENT</v>
          </cell>
          <cell r="AT439">
            <v>42432</v>
          </cell>
          <cell r="AU439">
            <v>42451</v>
          </cell>
          <cell r="AZ439" t="str">
            <v/>
          </cell>
          <cell r="BB439" t="str">
            <v/>
          </cell>
          <cell r="BC439" t="str">
            <v>CLSD</v>
          </cell>
          <cell r="BD439">
            <v>42467</v>
          </cell>
          <cell r="BE439" t="b">
            <v>0</v>
          </cell>
          <cell r="BF439">
            <v>5</v>
          </cell>
          <cell r="BJ439">
            <v>42597</v>
          </cell>
          <cell r="BK439">
            <v>42639</v>
          </cell>
          <cell r="BL439">
            <v>42664</v>
          </cell>
          <cell r="BM439" t="str">
            <v>CLSD</v>
          </cell>
          <cell r="BN439">
            <v>42639</v>
          </cell>
          <cell r="BO439" t="str">
            <v xml:space="preserve">15/11/16: CM closed as now have ECF approved. Small governed project and closed as PD-CLSD
28/10/16 - CM chased the ECF from ian Snookes
26/10/16 DC CCN Approval received and sent to projects. 
25/10/16 DC I have sent an email to hilary asking for her to </v>
          </cell>
          <cell r="BQ439" t="str">
            <v/>
          </cell>
          <cell r="BS439" t="str">
            <v/>
          </cell>
          <cell r="BU439" t="str">
            <v/>
          </cell>
          <cell r="BW439" t="str">
            <v/>
          </cell>
          <cell r="BX439" t="str">
            <v>Medium</v>
          </cell>
          <cell r="BY439" t="str">
            <v/>
          </cell>
          <cell r="BZ439" t="str">
            <v/>
          </cell>
          <cell r="CA439" t="str">
            <v/>
          </cell>
          <cell r="CB439" t="str">
            <v/>
          </cell>
          <cell r="CC439" t="str">
            <v/>
          </cell>
          <cell r="CD439" t="str">
            <v/>
          </cell>
          <cell r="CE439" t="str">
            <v/>
          </cell>
          <cell r="CF439" t="str">
            <v/>
          </cell>
          <cell r="CG439" t="b">
            <v>0</v>
          </cell>
          <cell r="CH439" t="str">
            <v/>
          </cell>
          <cell r="CJ439" t="b">
            <v>0</v>
          </cell>
          <cell r="CK439" t="b">
            <v>0</v>
          </cell>
          <cell r="CL439" t="b">
            <v>0</v>
          </cell>
          <cell r="CM439" t="str">
            <v/>
          </cell>
          <cell r="CO439" t="str">
            <v/>
          </cell>
          <cell r="CP439" t="str">
            <v/>
          </cell>
          <cell r="CQ439" t="b">
            <v>0</v>
          </cell>
          <cell r="CR439" t="b">
            <v>0</v>
          </cell>
          <cell r="CS439" t="str">
            <v/>
          </cell>
          <cell r="CT439" t="str">
            <v/>
          </cell>
          <cell r="CU439" t="str">
            <v/>
          </cell>
          <cell r="CV439" t="str">
            <v/>
          </cell>
          <cell r="CW439" t="str">
            <v/>
          </cell>
          <cell r="CX439" t="b">
            <v>0</v>
          </cell>
          <cell r="CY439" t="b">
            <v>0</v>
          </cell>
          <cell r="CZ439" t="b">
            <v>0</v>
          </cell>
          <cell r="DA439" t="b">
            <v>0</v>
          </cell>
          <cell r="DB439" t="str">
            <v/>
          </cell>
          <cell r="DC439" t="str">
            <v/>
          </cell>
          <cell r="DD439" t="str">
            <v/>
          </cell>
          <cell r="DE439" t="b">
            <v>0</v>
          </cell>
          <cell r="DF439" t="b">
            <v>0</v>
          </cell>
        </row>
        <row r="440">
          <cell r="A440" t="str">
            <v>COR3930</v>
          </cell>
          <cell r="B440" t="str">
            <v>GSR Data Extract</v>
          </cell>
          <cell r="C440" t="str">
            <v>Z2 - Change cancelled</v>
          </cell>
          <cell r="D440">
            <v>42544</v>
          </cell>
          <cell r="E440" t="str">
            <v>CO-RCVD 13/01/2016
EQ-PNDG 21/01/2016
EQ-PROD 21/01/2016
EQ-SENT 05/02/2016
BE-PNDG 18/02/2016
BE-PROD 18/02/2016
PD-CLSD 23/06/2016</v>
          </cell>
          <cell r="F440" t="str">
            <v xml:space="preserve">Change priority : High 
National Grid gas are unable to carry out any GS (I&amp;U) R activity within the north London network due to the data being unavailable from DN Link as it was previously incorrectly requested.   
Change driver / origin: 
National Grid </v>
          </cell>
          <cell r="G440" t="b">
            <v>0</v>
          </cell>
          <cell r="H440" t="str">
            <v/>
          </cell>
          <cell r="I440">
            <v>42380</v>
          </cell>
          <cell r="J440">
            <v>42394</v>
          </cell>
          <cell r="L440" t="b">
            <v>0</v>
          </cell>
          <cell r="M440" t="str">
            <v>NNW</v>
          </cell>
          <cell r="N440" t="str">
            <v>NGD</v>
          </cell>
          <cell r="O440" t="str">
            <v>Sharu Patel</v>
          </cell>
          <cell r="P440" t="str">
            <v>Sharu Patel</v>
          </cell>
          <cell r="Q440" t="str">
            <v>ICAF 13/01/2016</v>
          </cell>
          <cell r="R440" t="str">
            <v/>
          </cell>
          <cell r="S440" t="str">
            <v>Lorraine Cave</v>
          </cell>
          <cell r="T440" t="str">
            <v>CO</v>
          </cell>
          <cell r="U440" t="str">
            <v>CLOSED</v>
          </cell>
          <cell r="V440" t="b">
            <v>1</v>
          </cell>
          <cell r="W440">
            <v>42544</v>
          </cell>
          <cell r="X440" t="str">
            <v>Matt Smith</v>
          </cell>
          <cell r="Y440">
            <v>42390</v>
          </cell>
          <cell r="Z440">
            <v>42405</v>
          </cell>
          <cell r="AA440">
            <v>42405</v>
          </cell>
          <cell r="AB440">
            <v>42405</v>
          </cell>
          <cell r="AD440" t="str">
            <v>16/02/2016</v>
          </cell>
          <cell r="AE440">
            <v>42495</v>
          </cell>
          <cell r="AF440" t="str">
            <v>SENT</v>
          </cell>
          <cell r="AG440">
            <v>42405</v>
          </cell>
          <cell r="AH440">
            <v>42418</v>
          </cell>
          <cell r="AI440">
            <v>42432</v>
          </cell>
          <cell r="AJ440">
            <v>42432</v>
          </cell>
          <cell r="AN440" t="str">
            <v/>
          </cell>
          <cell r="AR440" t="str">
            <v/>
          </cell>
          <cell r="AS440" t="str">
            <v>PROD</v>
          </cell>
          <cell r="AT440">
            <v>42418</v>
          </cell>
          <cell r="AZ440" t="str">
            <v/>
          </cell>
          <cell r="BB440" t="str">
            <v/>
          </cell>
          <cell r="BC440" t="str">
            <v/>
          </cell>
          <cell r="BE440" t="b">
            <v>0</v>
          </cell>
          <cell r="BF440">
            <v>5</v>
          </cell>
          <cell r="BM440" t="str">
            <v/>
          </cell>
          <cell r="BO440" t="str">
            <v>23/06/16: CM Closedown email approval has been received from Chris Warner. No CCN required as minor project
20/04/16: Cm Speaking with LC today The orginal BER due date was today (20.04.16) however the Report was delivered in January 2016 by Matt Smith to</v>
          </cell>
          <cell r="BQ440" t="str">
            <v/>
          </cell>
          <cell r="BS440" t="str">
            <v/>
          </cell>
          <cell r="BU440" t="str">
            <v/>
          </cell>
          <cell r="BW440" t="str">
            <v/>
          </cell>
          <cell r="BX440" t="str">
            <v>Low</v>
          </cell>
          <cell r="BY440" t="str">
            <v/>
          </cell>
          <cell r="BZ440" t="str">
            <v/>
          </cell>
          <cell r="CA440" t="str">
            <v/>
          </cell>
          <cell r="CB440" t="str">
            <v/>
          </cell>
          <cell r="CC440" t="str">
            <v/>
          </cell>
          <cell r="CD440" t="str">
            <v/>
          </cell>
          <cell r="CE440" t="str">
            <v/>
          </cell>
          <cell r="CF440" t="str">
            <v/>
          </cell>
          <cell r="CG440" t="b">
            <v>0</v>
          </cell>
          <cell r="CH440" t="str">
            <v/>
          </cell>
          <cell r="CJ440" t="b">
            <v>0</v>
          </cell>
          <cell r="CK440" t="b">
            <v>0</v>
          </cell>
          <cell r="CL440" t="b">
            <v>0</v>
          </cell>
          <cell r="CM440" t="str">
            <v/>
          </cell>
          <cell r="CO440" t="str">
            <v/>
          </cell>
          <cell r="CP440" t="str">
            <v/>
          </cell>
          <cell r="CQ440" t="b">
            <v>0</v>
          </cell>
          <cell r="CR440" t="b">
            <v>0</v>
          </cell>
          <cell r="CS440" t="str">
            <v/>
          </cell>
          <cell r="CT440" t="str">
            <v/>
          </cell>
          <cell r="CU440" t="str">
            <v/>
          </cell>
          <cell r="CV440" t="str">
            <v/>
          </cell>
          <cell r="CW440" t="str">
            <v/>
          </cell>
          <cell r="CX440" t="b">
            <v>0</v>
          </cell>
          <cell r="CY440" t="b">
            <v>0</v>
          </cell>
          <cell r="CZ440" t="b">
            <v>0</v>
          </cell>
          <cell r="DA440" t="b">
            <v>0</v>
          </cell>
          <cell r="DB440" t="str">
            <v/>
          </cell>
          <cell r="DC440" t="str">
            <v/>
          </cell>
          <cell r="DD440" t="str">
            <v/>
          </cell>
          <cell r="DE440" t="b">
            <v>0</v>
          </cell>
          <cell r="DF440" t="b">
            <v>0</v>
          </cell>
        </row>
        <row r="441">
          <cell r="A441" t="str">
            <v>COR3921</v>
          </cell>
          <cell r="B441" t="str">
            <v>Activity checks for withdrawn sites (black hole)</v>
          </cell>
          <cell r="C441" t="str">
            <v>Z2 - Change cancelled</v>
          </cell>
          <cell r="D441">
            <v>42503</v>
          </cell>
          <cell r="E441" t="str">
            <v>CO-RCVD -20/01/2016
EQ-PNDG- 25/01/2016
EQ-PROD- 25/01/2016
EQ-SENT - 12/02/2016
BE-PNDG- 15/02/2016
BE-PROD- 15/02/2016
BE-PNDG - 29/02/2016
BE-CLSD - 13/05/2016</v>
          </cell>
          <cell r="F441" t="str">
            <v>Change driver / origin: 
Ofgem requirement to reduce unregistered and shipperless sites
Change overview:  
GDNs require Xoserve to carry out activity checks on the outstanding pot of withdrawn sites (black hole).This information will be for GDNs only noti</v>
          </cell>
          <cell r="G441" t="b">
            <v>0</v>
          </cell>
          <cell r="H441" t="str">
            <v>XOS3272</v>
          </cell>
          <cell r="I441">
            <v>42356</v>
          </cell>
          <cell r="J441">
            <v>42394</v>
          </cell>
          <cell r="L441" t="b">
            <v>0</v>
          </cell>
          <cell r="M441" t="str">
            <v>NNW</v>
          </cell>
          <cell r="N441" t="str">
            <v>NGD, SGN, WWU, NGN</v>
          </cell>
          <cell r="O441" t="str">
            <v>Colin Thomson</v>
          </cell>
          <cell r="P441" t="str">
            <v>Colin Thomson</v>
          </cell>
          <cell r="Q441" t="str">
            <v>ICAF - 20/01/2016</v>
          </cell>
          <cell r="R441" t="str">
            <v>Lee Jackson</v>
          </cell>
          <cell r="S441" t="str">
            <v>Lorraine Cave</v>
          </cell>
          <cell r="T441" t="str">
            <v>CO</v>
          </cell>
          <cell r="U441" t="str">
            <v>CLOSED</v>
          </cell>
          <cell r="V441" t="b">
            <v>1</v>
          </cell>
          <cell r="W441">
            <v>42503</v>
          </cell>
          <cell r="X441" t="str">
            <v/>
          </cell>
          <cell r="Y441">
            <v>42394</v>
          </cell>
          <cell r="Z441">
            <v>42412</v>
          </cell>
          <cell r="AA441">
            <v>42412</v>
          </cell>
          <cell r="AB441">
            <v>42412</v>
          </cell>
          <cell r="AD441" t="str">
            <v/>
          </cell>
          <cell r="AE441">
            <v>42502</v>
          </cell>
          <cell r="AF441" t="str">
            <v>SENT</v>
          </cell>
          <cell r="AG441">
            <v>42412</v>
          </cell>
          <cell r="AH441">
            <v>42415</v>
          </cell>
          <cell r="AI441">
            <v>42429</v>
          </cell>
          <cell r="AJ441">
            <v>42429</v>
          </cell>
          <cell r="AK441">
            <v>42503</v>
          </cell>
          <cell r="AL441">
            <v>42503</v>
          </cell>
          <cell r="AN441" t="str">
            <v/>
          </cell>
          <cell r="AR441" t="str">
            <v/>
          </cell>
          <cell r="AS441" t="str">
            <v>CLSD</v>
          </cell>
          <cell r="AT441">
            <v>42503</v>
          </cell>
          <cell r="AZ441" t="str">
            <v/>
          </cell>
          <cell r="BB441" t="str">
            <v/>
          </cell>
          <cell r="BC441" t="str">
            <v/>
          </cell>
          <cell r="BE441" t="b">
            <v>1</v>
          </cell>
          <cell r="BF441">
            <v>3</v>
          </cell>
          <cell r="BM441" t="str">
            <v/>
          </cell>
          <cell r="BO441" t="str">
            <v>13/05/16: This has been agreed between Hilary Chapman and Lorraine cave to close this project down as this is now a BAU - The BER was never sent as it is now a business as usual process. See email trail on Change Order database
13/05/16: Discussions has b</v>
          </cell>
          <cell r="BQ441" t="str">
            <v/>
          </cell>
          <cell r="BS441" t="str">
            <v/>
          </cell>
          <cell r="BU441" t="str">
            <v/>
          </cell>
          <cell r="BW441" t="str">
            <v/>
          </cell>
          <cell r="BX441" t="str">
            <v>Medium</v>
          </cell>
          <cell r="BY441" t="str">
            <v/>
          </cell>
          <cell r="BZ441" t="str">
            <v/>
          </cell>
          <cell r="CA441" t="str">
            <v/>
          </cell>
          <cell r="CB441" t="str">
            <v/>
          </cell>
          <cell r="CC441" t="str">
            <v/>
          </cell>
          <cell r="CD441" t="str">
            <v/>
          </cell>
          <cell r="CE441" t="str">
            <v/>
          </cell>
          <cell r="CF441" t="str">
            <v/>
          </cell>
          <cell r="CG441" t="b">
            <v>0</v>
          </cell>
          <cell r="CH441" t="str">
            <v/>
          </cell>
          <cell r="CJ441" t="b">
            <v>0</v>
          </cell>
          <cell r="CK441" t="b">
            <v>0</v>
          </cell>
          <cell r="CL441" t="b">
            <v>0</v>
          </cell>
          <cell r="CM441" t="str">
            <v/>
          </cell>
          <cell r="CO441" t="str">
            <v/>
          </cell>
          <cell r="CP441" t="str">
            <v/>
          </cell>
          <cell r="CQ441" t="b">
            <v>0</v>
          </cell>
          <cell r="CR441" t="b">
            <v>0</v>
          </cell>
          <cell r="CS441" t="str">
            <v/>
          </cell>
          <cell r="CT441" t="str">
            <v/>
          </cell>
          <cell r="CU441" t="str">
            <v/>
          </cell>
          <cell r="CV441" t="str">
            <v/>
          </cell>
          <cell r="CW441" t="str">
            <v/>
          </cell>
          <cell r="CX441" t="b">
            <v>0</v>
          </cell>
          <cell r="CY441" t="b">
            <v>0</v>
          </cell>
          <cell r="CZ441" t="b">
            <v>0</v>
          </cell>
          <cell r="DA441" t="b">
            <v>0</v>
          </cell>
          <cell r="DB441" t="str">
            <v/>
          </cell>
          <cell r="DC441" t="str">
            <v/>
          </cell>
          <cell r="DD441" t="str">
            <v/>
          </cell>
          <cell r="DE441" t="b">
            <v>0</v>
          </cell>
          <cell r="DF441" t="b">
            <v>0</v>
          </cell>
        </row>
        <row r="442">
          <cell r="A442" t="str">
            <v>4491</v>
          </cell>
          <cell r="B442" t="str">
            <v>Eon Recent Reads Report</v>
          </cell>
          <cell r="C442" t="str">
            <v>Z1 - Change completed</v>
          </cell>
          <cell r="D442">
            <v>43038</v>
          </cell>
          <cell r="E442" t="str">
            <v>CO-RCVD 30/10/2017
PD-CLSD 01/11/17</v>
          </cell>
          <cell r="F442" t="str">
            <v/>
          </cell>
          <cell r="G442" t="b">
            <v>0</v>
          </cell>
          <cell r="H442" t="str">
            <v/>
          </cell>
          <cell r="I442">
            <v>42905</v>
          </cell>
          <cell r="L442" t="b">
            <v>0</v>
          </cell>
          <cell r="M442" t="str">
            <v/>
          </cell>
          <cell r="N442" t="str">
            <v/>
          </cell>
          <cell r="O442" t="str">
            <v/>
          </cell>
          <cell r="P442" t="str">
            <v>Dave Turpin</v>
          </cell>
          <cell r="Q442" t="str">
            <v/>
          </cell>
          <cell r="R442" t="str">
            <v/>
          </cell>
          <cell r="S442" t="str">
            <v>Dene Williams</v>
          </cell>
          <cell r="T442" t="str">
            <v>CR (Internal)</v>
          </cell>
          <cell r="U442" t="str">
            <v>COMPLETE</v>
          </cell>
          <cell r="V442" t="b">
            <v>0</v>
          </cell>
          <cell r="X442" t="str">
            <v/>
          </cell>
          <cell r="AD442" t="str">
            <v/>
          </cell>
          <cell r="AF442" t="str">
            <v/>
          </cell>
          <cell r="AN442" t="str">
            <v/>
          </cell>
          <cell r="AR442" t="str">
            <v/>
          </cell>
          <cell r="AS442" t="str">
            <v/>
          </cell>
          <cell r="AZ442" t="str">
            <v/>
          </cell>
          <cell r="BB442" t="str">
            <v/>
          </cell>
          <cell r="BC442" t="str">
            <v/>
          </cell>
          <cell r="BE442" t="b">
            <v>0</v>
          </cell>
          <cell r="BI442">
            <v>42949</v>
          </cell>
          <cell r="BM442" t="str">
            <v/>
          </cell>
          <cell r="BO442" t="str">
            <v>01/11/17 - BICC CONFIRMED DELIVERY OF CR346 FOR 02/08/17</v>
          </cell>
          <cell r="BQ442" t="str">
            <v/>
          </cell>
          <cell r="BS442" t="str">
            <v/>
          </cell>
          <cell r="BU442" t="str">
            <v/>
          </cell>
          <cell r="BW442" t="str">
            <v/>
          </cell>
          <cell r="BX442" t="str">
            <v/>
          </cell>
          <cell r="BY442" t="str">
            <v>0</v>
          </cell>
          <cell r="BZ442" t="str">
            <v>UKLP IADBI346</v>
          </cell>
          <cell r="CA442" t="str">
            <v>R &amp; N</v>
          </cell>
          <cell r="CB442" t="str">
            <v/>
          </cell>
          <cell r="CC442" t="str">
            <v>Project Delivery</v>
          </cell>
          <cell r="CD442" t="str">
            <v/>
          </cell>
          <cell r="CE442" t="str">
            <v/>
          </cell>
          <cell r="CF442" t="str">
            <v/>
          </cell>
          <cell r="CG442" t="b">
            <v>0</v>
          </cell>
          <cell r="CH442" t="str">
            <v/>
          </cell>
          <cell r="CJ442" t="b">
            <v>0</v>
          </cell>
          <cell r="CK442" t="b">
            <v>0</v>
          </cell>
          <cell r="CL442" t="b">
            <v>0</v>
          </cell>
          <cell r="CM442" t="str">
            <v/>
          </cell>
          <cell r="CO442" t="str">
            <v/>
          </cell>
          <cell r="CP442" t="str">
            <v/>
          </cell>
          <cell r="CQ442" t="b">
            <v>0</v>
          </cell>
          <cell r="CR442" t="b">
            <v>0</v>
          </cell>
          <cell r="CS442" t="str">
            <v/>
          </cell>
          <cell r="CT442" t="str">
            <v/>
          </cell>
          <cell r="CU442" t="str">
            <v/>
          </cell>
          <cell r="CV442" t="str">
            <v/>
          </cell>
          <cell r="CW442" t="str">
            <v/>
          </cell>
          <cell r="CX442" t="b">
            <v>0</v>
          </cell>
          <cell r="CY442" t="b">
            <v>0</v>
          </cell>
          <cell r="CZ442" t="b">
            <v>0</v>
          </cell>
          <cell r="DA442" t="b">
            <v>0</v>
          </cell>
          <cell r="DB442" t="str">
            <v/>
          </cell>
          <cell r="DC442" t="str">
            <v/>
          </cell>
          <cell r="DD442" t="str">
            <v/>
          </cell>
          <cell r="DE442" t="b">
            <v>0</v>
          </cell>
          <cell r="DF442" t="b">
            <v>0</v>
          </cell>
        </row>
        <row r="443">
          <cell r="A443" t="str">
            <v>4492</v>
          </cell>
          <cell r="B443" t="str">
            <v>Ability to replace Code cut off reads</v>
          </cell>
          <cell r="C443" t="str">
            <v>Z2 - Change cancelled</v>
          </cell>
          <cell r="D443">
            <v>43070</v>
          </cell>
          <cell r="E443" t="str">
            <v>CO-RCVD 30/10/2017
Moved from CO-RCVD to 2.1 Start Up Approach in Progress 09/11/2017
Moved to 98. Propose to Close
99. Change Cancelled</v>
          </cell>
          <cell r="F443" t="str">
            <v/>
          </cell>
          <cell r="G443" t="b">
            <v>0</v>
          </cell>
          <cell r="H443" t="str">
            <v/>
          </cell>
          <cell r="I443">
            <v>42906</v>
          </cell>
          <cell r="K443">
            <v>43132</v>
          </cell>
          <cell r="L443" t="b">
            <v>0</v>
          </cell>
          <cell r="M443" t="str">
            <v/>
          </cell>
          <cell r="N443" t="str">
            <v/>
          </cell>
          <cell r="O443" t="str">
            <v/>
          </cell>
          <cell r="P443" t="str">
            <v>Emma Smith</v>
          </cell>
          <cell r="Q443" t="str">
            <v/>
          </cell>
          <cell r="R443" t="str">
            <v/>
          </cell>
          <cell r="S443" t="str">
            <v>Padmini Duvvuri</v>
          </cell>
          <cell r="T443" t="str">
            <v>CR (Internal)</v>
          </cell>
          <cell r="U443" t="str">
            <v>CLOSED</v>
          </cell>
          <cell r="V443" t="b">
            <v>0</v>
          </cell>
          <cell r="X443" t="str">
            <v/>
          </cell>
          <cell r="AD443" t="str">
            <v/>
          </cell>
          <cell r="AF443" t="str">
            <v/>
          </cell>
          <cell r="AN443" t="str">
            <v/>
          </cell>
          <cell r="AR443" t="str">
            <v/>
          </cell>
          <cell r="AS443" t="str">
            <v/>
          </cell>
          <cell r="AZ443" t="str">
            <v/>
          </cell>
          <cell r="BB443" t="str">
            <v/>
          </cell>
          <cell r="BC443" t="str">
            <v/>
          </cell>
          <cell r="BE443" t="b">
            <v>0</v>
          </cell>
          <cell r="BM443" t="str">
            <v/>
          </cell>
          <cell r="BO443" t="str">
            <v>12/02/2018 Dc Email from Emma Smith confirming this change can  be closed.
19/12/2017 AC- Padmini Duvvuri is the senior project manager and Tom Lineham is the Project Manager 
30/11/2017 - JB/ES propose to close - no longer required with the following bus</v>
          </cell>
          <cell r="BQ443" t="str">
            <v/>
          </cell>
          <cell r="BS443" t="str">
            <v/>
          </cell>
          <cell r="BU443" t="str">
            <v/>
          </cell>
          <cell r="BW443" t="str">
            <v/>
          </cell>
          <cell r="BX443" t="str">
            <v/>
          </cell>
          <cell r="BY443" t="str">
            <v>99</v>
          </cell>
          <cell r="BZ443" t="str">
            <v>UKLP IADBI348</v>
          </cell>
          <cell r="CA443" t="str">
            <v>R &amp; N</v>
          </cell>
          <cell r="CB443" t="str">
            <v/>
          </cell>
          <cell r="CC443" t="str">
            <v>Project Delivery</v>
          </cell>
          <cell r="CD443" t="str">
            <v>ISU</v>
          </cell>
          <cell r="CE443" t="str">
            <v>Reads</v>
          </cell>
          <cell r="CF443" t="str">
            <v>31-100days</v>
          </cell>
          <cell r="CG443" t="b">
            <v>0</v>
          </cell>
          <cell r="CH443" t="str">
            <v/>
          </cell>
          <cell r="CJ443" t="b">
            <v>0</v>
          </cell>
          <cell r="CK443" t="b">
            <v>0</v>
          </cell>
          <cell r="CL443" t="b">
            <v>0</v>
          </cell>
          <cell r="CM443" t="str">
            <v/>
          </cell>
          <cell r="CO443" t="str">
            <v/>
          </cell>
          <cell r="CP443" t="str">
            <v/>
          </cell>
          <cell r="CQ443" t="b">
            <v>0</v>
          </cell>
          <cell r="CR443" t="b">
            <v>0</v>
          </cell>
          <cell r="CS443" t="str">
            <v>Customer</v>
          </cell>
          <cell r="CT443" t="str">
            <v/>
          </cell>
          <cell r="CU443" t="str">
            <v/>
          </cell>
          <cell r="CV443" t="str">
            <v/>
          </cell>
          <cell r="CW443" t="str">
            <v/>
          </cell>
          <cell r="CX443" t="b">
            <v>0</v>
          </cell>
          <cell r="CY443" t="b">
            <v>0</v>
          </cell>
          <cell r="CZ443" t="b">
            <v>0</v>
          </cell>
          <cell r="DA443" t="b">
            <v>0</v>
          </cell>
          <cell r="DB443" t="str">
            <v/>
          </cell>
          <cell r="DC443" t="str">
            <v/>
          </cell>
          <cell r="DD443" t="str">
            <v/>
          </cell>
          <cell r="DE443" t="b">
            <v>0</v>
          </cell>
          <cell r="DF443" t="b">
            <v>0</v>
          </cell>
        </row>
        <row r="444">
          <cell r="A444" t="str">
            <v>4502</v>
          </cell>
          <cell r="B444" t="str">
            <v>SAP BW IA Request</v>
          </cell>
          <cell r="C444" t="str">
            <v>Z1 - Change completed</v>
          </cell>
          <cell r="D444">
            <v>43045</v>
          </cell>
          <cell r="E444" t="str">
            <v>CO-RCVD 30/10/2017
PD-IMPD 03/11/2017
PD-IMPD changed to  12. CCR/Internal Document in Progress 08/11/17
11. Change In Delivery 16/11/17 - JB
100. Change Complete - JB</v>
          </cell>
          <cell r="F444" t="str">
            <v/>
          </cell>
          <cell r="G444" t="b">
            <v>0</v>
          </cell>
          <cell r="H444" t="str">
            <v/>
          </cell>
          <cell r="I444">
            <v>42951</v>
          </cell>
          <cell r="K444">
            <v>43193</v>
          </cell>
          <cell r="L444" t="b">
            <v>0</v>
          </cell>
          <cell r="M444" t="str">
            <v/>
          </cell>
          <cell r="N444" t="str">
            <v/>
          </cell>
          <cell r="O444" t="str">
            <v/>
          </cell>
          <cell r="P444" t="str">
            <v>Steve Concannon</v>
          </cell>
          <cell r="Q444" t="str">
            <v/>
          </cell>
          <cell r="R444" t="str">
            <v/>
          </cell>
          <cell r="S444" t="str">
            <v>Dene Williams</v>
          </cell>
          <cell r="T444" t="str">
            <v>CR (Internal)</v>
          </cell>
          <cell r="U444" t="str">
            <v>CLOSED</v>
          </cell>
          <cell r="V444" t="b">
            <v>0</v>
          </cell>
          <cell r="X444" t="str">
            <v/>
          </cell>
          <cell r="AD444" t="str">
            <v/>
          </cell>
          <cell r="AF444" t="str">
            <v/>
          </cell>
          <cell r="AN444" t="str">
            <v/>
          </cell>
          <cell r="AR444" t="str">
            <v/>
          </cell>
          <cell r="AS444" t="str">
            <v/>
          </cell>
          <cell r="AZ444" t="str">
            <v/>
          </cell>
          <cell r="BB444" t="str">
            <v/>
          </cell>
          <cell r="BC444" t="str">
            <v/>
          </cell>
          <cell r="BE444" t="b">
            <v>0</v>
          </cell>
          <cell r="BH444">
            <v>43042</v>
          </cell>
          <cell r="BM444" t="str">
            <v/>
          </cell>
          <cell r="BO444" t="str">
            <v xml:space="preserve">06/03/18 Julie B - Delivered under release 1 - Release 1 is in closedown
04/12/16 DC JB to chase for update tomorrow.  We Close once confirmed.
16/11/17 - marking as in delivery until confirmation of delivery received. - JB
08/11/17 DC Update from JB - </v>
          </cell>
          <cell r="BQ444" t="str">
            <v/>
          </cell>
          <cell r="BS444" t="str">
            <v/>
          </cell>
          <cell r="BU444" t="str">
            <v/>
          </cell>
          <cell r="BW444" t="str">
            <v/>
          </cell>
          <cell r="BX444" t="str">
            <v/>
          </cell>
          <cell r="BY444" t="str">
            <v>1</v>
          </cell>
          <cell r="BZ444" t="str">
            <v>UKLP IADBI368</v>
          </cell>
          <cell r="CA444" t="str">
            <v>R &amp; N</v>
          </cell>
          <cell r="CB444" t="str">
            <v/>
          </cell>
          <cell r="CC444" t="str">
            <v>Project Delivery</v>
          </cell>
          <cell r="CD444" t="str">
            <v>BW</v>
          </cell>
          <cell r="CE444" t="str">
            <v>Other</v>
          </cell>
          <cell r="CF444" t="str">
            <v>31-100days</v>
          </cell>
          <cell r="CG444" t="b">
            <v>0</v>
          </cell>
          <cell r="CH444" t="str">
            <v/>
          </cell>
          <cell r="CJ444" t="b">
            <v>0</v>
          </cell>
          <cell r="CK444" t="b">
            <v>0</v>
          </cell>
          <cell r="CL444" t="b">
            <v>0</v>
          </cell>
          <cell r="CM444" t="str">
            <v/>
          </cell>
          <cell r="CO444" t="str">
            <v/>
          </cell>
          <cell r="CP444" t="str">
            <v/>
          </cell>
          <cell r="CQ444" t="b">
            <v>0</v>
          </cell>
          <cell r="CR444" t="b">
            <v>0</v>
          </cell>
          <cell r="CS444" t="str">
            <v/>
          </cell>
          <cell r="CT444" t="str">
            <v/>
          </cell>
          <cell r="CU444" t="str">
            <v/>
          </cell>
          <cell r="CV444" t="str">
            <v/>
          </cell>
          <cell r="CW444" t="str">
            <v/>
          </cell>
          <cell r="CX444" t="b">
            <v>0</v>
          </cell>
          <cell r="CY444" t="b">
            <v>0</v>
          </cell>
          <cell r="CZ444" t="b">
            <v>0</v>
          </cell>
          <cell r="DA444" t="b">
            <v>0</v>
          </cell>
          <cell r="DB444" t="str">
            <v/>
          </cell>
          <cell r="DC444" t="str">
            <v/>
          </cell>
          <cell r="DD444" t="str">
            <v/>
          </cell>
          <cell r="DE444" t="b">
            <v>0</v>
          </cell>
          <cell r="DF444" t="b">
            <v>0</v>
          </cell>
        </row>
        <row r="445">
          <cell r="A445" t="str">
            <v>4503</v>
          </cell>
          <cell r="B445" t="str">
            <v>Late Meter Attached resolution</v>
          </cell>
          <cell r="C445" t="str">
            <v>Z2 - Change cancelled</v>
          </cell>
          <cell r="D445">
            <v>43138</v>
          </cell>
          <cell r="E445" t="str">
            <v>CO-RCVD 30/10/2017
Moved from CO-RCVD to 2.1 Start Up Approach in Progress 09/11/2017
98. Xoserve Propose Change Not Required99. Change Cancelled</v>
          </cell>
          <cell r="F445" t="str">
            <v/>
          </cell>
          <cell r="G445" t="b">
            <v>0</v>
          </cell>
          <cell r="H445" t="str">
            <v/>
          </cell>
          <cell r="I445">
            <v>42955</v>
          </cell>
          <cell r="K445">
            <v>43132</v>
          </cell>
          <cell r="L445" t="b">
            <v>0</v>
          </cell>
          <cell r="M445" t="str">
            <v/>
          </cell>
          <cell r="N445" t="str">
            <v/>
          </cell>
          <cell r="O445" t="str">
            <v/>
          </cell>
          <cell r="P445" t="str">
            <v>Sarah Hadley</v>
          </cell>
          <cell r="Q445" t="str">
            <v/>
          </cell>
          <cell r="R445" t="str">
            <v/>
          </cell>
          <cell r="S445" t="str">
            <v>Matt Rider</v>
          </cell>
          <cell r="T445" t="str">
            <v>CR (Internal)</v>
          </cell>
          <cell r="U445" t="str">
            <v>CLOSED</v>
          </cell>
          <cell r="V445" t="b">
            <v>0</v>
          </cell>
          <cell r="X445" t="str">
            <v/>
          </cell>
          <cell r="AD445" t="str">
            <v/>
          </cell>
          <cell r="AF445" t="str">
            <v/>
          </cell>
          <cell r="AN445" t="str">
            <v/>
          </cell>
          <cell r="AR445" t="str">
            <v/>
          </cell>
          <cell r="AS445" t="str">
            <v/>
          </cell>
          <cell r="AZ445" t="str">
            <v/>
          </cell>
          <cell r="BB445" t="str">
            <v/>
          </cell>
          <cell r="BC445" t="str">
            <v/>
          </cell>
          <cell r="BE445" t="b">
            <v>0</v>
          </cell>
          <cell r="BM445" t="str">
            <v/>
          </cell>
          <cell r="BO445" t="str">
            <v>07/02/2018 DC Confirmation from Emma Lyndon that this change can be closed.
07/02/2018 DC This change was discussed at the minor release meeting yesterday, Emma Lyndon is to speak to Mark Cockayne about closing this change down.  She is to come back to us</v>
          </cell>
          <cell r="BQ445" t="str">
            <v/>
          </cell>
          <cell r="BS445" t="str">
            <v/>
          </cell>
          <cell r="BU445" t="str">
            <v/>
          </cell>
          <cell r="BW445" t="str">
            <v/>
          </cell>
          <cell r="BX445" t="str">
            <v/>
          </cell>
          <cell r="BY445" t="str">
            <v>99</v>
          </cell>
          <cell r="BZ445" t="str">
            <v>UKLP IADBI370</v>
          </cell>
          <cell r="CA445" t="str">
            <v>R &amp; N</v>
          </cell>
          <cell r="CB445" t="str">
            <v/>
          </cell>
          <cell r="CC445" t="str">
            <v>Project Delivery</v>
          </cell>
          <cell r="CD445" t="str">
            <v>Other</v>
          </cell>
          <cell r="CE445" t="str">
            <v>Other</v>
          </cell>
          <cell r="CF445" t="str">
            <v>31-100days</v>
          </cell>
          <cell r="CG445" t="b">
            <v>0</v>
          </cell>
          <cell r="CH445" t="str">
            <v/>
          </cell>
          <cell r="CJ445" t="b">
            <v>0</v>
          </cell>
          <cell r="CK445" t="b">
            <v>0</v>
          </cell>
          <cell r="CL445" t="b">
            <v>0</v>
          </cell>
          <cell r="CM445" t="str">
            <v/>
          </cell>
          <cell r="CO445" t="str">
            <v/>
          </cell>
          <cell r="CP445" t="str">
            <v/>
          </cell>
          <cell r="CQ445" t="b">
            <v>0</v>
          </cell>
          <cell r="CR445" t="b">
            <v>1</v>
          </cell>
          <cell r="CS445" t="str">
            <v/>
          </cell>
          <cell r="CT445" t="str">
            <v/>
          </cell>
          <cell r="CU445" t="str">
            <v/>
          </cell>
          <cell r="CV445" t="str">
            <v>Xoserve Internal CR (business improvement initiative)</v>
          </cell>
          <cell r="CW445" t="str">
            <v>Multiple Market Groups</v>
          </cell>
          <cell r="CX445" t="b">
            <v>1</v>
          </cell>
          <cell r="CY445" t="b">
            <v>0</v>
          </cell>
          <cell r="CZ445" t="b">
            <v>0</v>
          </cell>
          <cell r="DA445" t="b">
            <v>0</v>
          </cell>
          <cell r="DB445" t="str">
            <v>Service Area 7: NTS Capacity / LDZ Capacity / Commodity / Reconciliation / Ad-Hoc Adjustment and Energy Balancing Invoices</v>
          </cell>
          <cell r="DC445" t="str">
            <v>Two to Five</v>
          </cell>
          <cell r="DD445" t="str">
            <v>Low</v>
          </cell>
          <cell r="DE445" t="b">
            <v>0</v>
          </cell>
          <cell r="DF445" t="b">
            <v>0</v>
          </cell>
        </row>
        <row r="446">
          <cell r="A446" t="str">
            <v>4504</v>
          </cell>
          <cell r="B446" t="str">
            <v>Address Maintenance Solution</v>
          </cell>
          <cell r="C446" t="str">
            <v>Z2 - Change cancelled</v>
          </cell>
          <cell r="D446">
            <v>43038</v>
          </cell>
          <cell r="E446" t="str">
            <v>CO-RCVD 30/10/2017
Moved from CO-RCVD to 2.1 Start Up Approach in Progress 09/11/2017</v>
          </cell>
          <cell r="F446" t="str">
            <v/>
          </cell>
          <cell r="G446" t="b">
            <v>0</v>
          </cell>
          <cell r="H446" t="str">
            <v/>
          </cell>
          <cell r="I446">
            <v>42999</v>
          </cell>
          <cell r="K446">
            <v>43160</v>
          </cell>
          <cell r="L446" t="b">
            <v>0</v>
          </cell>
          <cell r="M446" t="str">
            <v/>
          </cell>
          <cell r="N446" t="str">
            <v/>
          </cell>
          <cell r="O446" t="str">
            <v/>
          </cell>
          <cell r="P446" t="str">
            <v/>
          </cell>
          <cell r="Q446" t="str">
            <v/>
          </cell>
          <cell r="R446" t="str">
            <v/>
          </cell>
          <cell r="S446" t="str">
            <v>Dene Williams</v>
          </cell>
          <cell r="T446" t="str">
            <v>CR (Internal)</v>
          </cell>
          <cell r="U446" t="str">
            <v>CLOSED</v>
          </cell>
          <cell r="V446" t="b">
            <v>0</v>
          </cell>
          <cell r="W446">
            <v>43070</v>
          </cell>
          <cell r="X446" t="str">
            <v/>
          </cell>
          <cell r="AD446" t="str">
            <v/>
          </cell>
          <cell r="AF446" t="str">
            <v/>
          </cell>
          <cell r="AN446" t="str">
            <v/>
          </cell>
          <cell r="AR446" t="str">
            <v/>
          </cell>
          <cell r="AS446" t="str">
            <v/>
          </cell>
          <cell r="AZ446" t="str">
            <v/>
          </cell>
          <cell r="BB446" t="str">
            <v/>
          </cell>
          <cell r="BC446" t="str">
            <v/>
          </cell>
          <cell r="BE446" t="b">
            <v>0</v>
          </cell>
          <cell r="BH446">
            <v>36558</v>
          </cell>
          <cell r="BM446" t="str">
            <v/>
          </cell>
          <cell r="BO446" t="str">
            <v>01/12/2017 DC update from JB/ES - this is a duplicate of 4249, this can cbe closed.
15/11/2017 JB Mar-18 - currently non-compliant with UNC, risk of reputation
15/11/2017 JB There isn’t a workaround – The lack of updates is conceivably driving up the high</v>
          </cell>
          <cell r="BQ446" t="str">
            <v/>
          </cell>
          <cell r="BS446" t="str">
            <v/>
          </cell>
          <cell r="BU446" t="str">
            <v/>
          </cell>
          <cell r="BW446" t="str">
            <v/>
          </cell>
          <cell r="BX446" t="str">
            <v>Steve Concannon</v>
          </cell>
          <cell r="BY446" t="str">
            <v>99</v>
          </cell>
          <cell r="BZ446" t="str">
            <v>UKLP IADBI382</v>
          </cell>
          <cell r="CA446" t="str">
            <v>R &amp; N</v>
          </cell>
          <cell r="CB446" t="str">
            <v/>
          </cell>
          <cell r="CC446" t="str">
            <v>Project Delivery</v>
          </cell>
          <cell r="CD446" t="str">
            <v>ISU</v>
          </cell>
          <cell r="CE446" t="str">
            <v>SPA</v>
          </cell>
          <cell r="CF446" t="str">
            <v>31-100days</v>
          </cell>
          <cell r="CG446" t="b">
            <v>0</v>
          </cell>
          <cell r="CH446" t="str">
            <v/>
          </cell>
          <cell r="CJ446" t="b">
            <v>0</v>
          </cell>
          <cell r="CK446" t="b">
            <v>0</v>
          </cell>
          <cell r="CL446" t="b">
            <v>0</v>
          </cell>
          <cell r="CM446" t="str">
            <v/>
          </cell>
          <cell r="CO446" t="str">
            <v/>
          </cell>
          <cell r="CP446" t="str">
            <v/>
          </cell>
          <cell r="CQ446" t="b">
            <v>0</v>
          </cell>
          <cell r="CR446" t="b">
            <v>0</v>
          </cell>
          <cell r="CS446" t="str">
            <v/>
          </cell>
          <cell r="CT446" t="str">
            <v/>
          </cell>
          <cell r="CU446" t="str">
            <v/>
          </cell>
          <cell r="CV446" t="str">
            <v/>
          </cell>
          <cell r="CW446" t="str">
            <v/>
          </cell>
          <cell r="CX446" t="b">
            <v>0</v>
          </cell>
          <cell r="CY446" t="b">
            <v>0</v>
          </cell>
          <cell r="CZ446" t="b">
            <v>0</v>
          </cell>
          <cell r="DA446" t="b">
            <v>0</v>
          </cell>
          <cell r="DB446" t="str">
            <v/>
          </cell>
          <cell r="DC446" t="str">
            <v/>
          </cell>
          <cell r="DD446" t="str">
            <v/>
          </cell>
          <cell r="DE446" t="b">
            <v>0</v>
          </cell>
          <cell r="DF446" t="b">
            <v>0</v>
          </cell>
        </row>
        <row r="447">
          <cell r="A447" t="str">
            <v>COR2431</v>
          </cell>
          <cell r="B447" t="str">
            <v>UK Link CPU &amp; Memory Upgrade</v>
          </cell>
          <cell r="C447" t="str">
            <v>Z1 - Change completed</v>
          </cell>
          <cell r="D447">
            <v>41155</v>
          </cell>
          <cell r="E447" t="str">
            <v>CO RCVD 07/10/2011,EQ PNDG 12/10/2011,BE PNDG 14/12/2011,BE PROD 14/12/2011,BE SENT 20/12/2011,CA RCVD 20/12/2011,PD PROD 20/12/2011,PD IMPD 19/03/2012,EQ PNDG 12/10/2011,PD IMPD 19/03/2012,PD SENT 03/09/2012,PD CLSD 03/09/2012</v>
          </cell>
          <cell r="F447" t="str">
            <v/>
          </cell>
          <cell r="G447" t="b">
            <v>0</v>
          </cell>
          <cell r="H447" t="str">
            <v/>
          </cell>
          <cell r="I447">
            <v>40823</v>
          </cell>
          <cell r="J447">
            <v>40848</v>
          </cell>
          <cell r="L447" t="b">
            <v>0</v>
          </cell>
          <cell r="M447" t="str">
            <v/>
          </cell>
          <cell r="N447" t="str">
            <v/>
          </cell>
          <cell r="O447" t="str">
            <v/>
          </cell>
          <cell r="P447" t="str">
            <v>Christina McArthur</v>
          </cell>
          <cell r="Q447" t="str">
            <v>Workload Meeting 12/10/11</v>
          </cell>
          <cell r="R447" t="str">
            <v/>
          </cell>
          <cell r="S447" t="str">
            <v>Sat Kalsi</v>
          </cell>
          <cell r="T447" t="str">
            <v>CR (internal)</v>
          </cell>
          <cell r="U447" t="str">
            <v>COMPLETE</v>
          </cell>
          <cell r="V447" t="b">
            <v>0</v>
          </cell>
          <cell r="X447" t="str">
            <v>Christina McArthur</v>
          </cell>
          <cell r="Y447">
            <v>40848</v>
          </cell>
          <cell r="AD447" t="str">
            <v/>
          </cell>
          <cell r="AF447" t="str">
            <v>PNDG</v>
          </cell>
          <cell r="AG447">
            <v>40828</v>
          </cell>
          <cell r="AK447">
            <v>40897</v>
          </cell>
          <cell r="AL447">
            <v>40897</v>
          </cell>
          <cell r="AM447">
            <v>40897</v>
          </cell>
          <cell r="AN447" t="str">
            <v>XEC</v>
          </cell>
          <cell r="AR447" t="str">
            <v/>
          </cell>
          <cell r="AS447" t="str">
            <v>SENT</v>
          </cell>
          <cell r="AT447">
            <v>40897</v>
          </cell>
          <cell r="AU447">
            <v>40897</v>
          </cell>
          <cell r="AZ447" t="str">
            <v/>
          </cell>
          <cell r="BB447" t="str">
            <v/>
          </cell>
          <cell r="BC447" t="str">
            <v>RCVD</v>
          </cell>
          <cell r="BD447">
            <v>40897</v>
          </cell>
          <cell r="BE447" t="b">
            <v>0</v>
          </cell>
          <cell r="BF447">
            <v>7</v>
          </cell>
          <cell r="BH447">
            <v>40989</v>
          </cell>
          <cell r="BI447">
            <v>40987</v>
          </cell>
          <cell r="BJ447">
            <v>41152</v>
          </cell>
          <cell r="BM447" t="str">
            <v>CLSD</v>
          </cell>
          <cell r="BN447">
            <v>41155</v>
          </cell>
          <cell r="BO447" t="str">
            <v>03/09/12 KB - Closure approval received from Denis Regan - set to PD-CLSD.                                                                                                  03/09/12 KB - Copy of CCN forwarded to all original recipients per Christina's orig</v>
          </cell>
          <cell r="BQ447" t="str">
            <v/>
          </cell>
          <cell r="BS447" t="str">
            <v/>
          </cell>
          <cell r="BU447" t="str">
            <v/>
          </cell>
          <cell r="BW447" t="str">
            <v/>
          </cell>
          <cell r="BX447" t="str">
            <v/>
          </cell>
          <cell r="BY447" t="str">
            <v/>
          </cell>
          <cell r="BZ447" t="str">
            <v/>
          </cell>
          <cell r="CA447" t="str">
            <v/>
          </cell>
          <cell r="CB447" t="str">
            <v/>
          </cell>
          <cell r="CC447" t="str">
            <v/>
          </cell>
          <cell r="CD447" t="str">
            <v/>
          </cell>
          <cell r="CE447" t="str">
            <v/>
          </cell>
          <cell r="CF447" t="str">
            <v/>
          </cell>
          <cell r="CG447" t="b">
            <v>0</v>
          </cell>
          <cell r="CH447" t="str">
            <v/>
          </cell>
          <cell r="CJ447" t="b">
            <v>0</v>
          </cell>
          <cell r="CK447" t="b">
            <v>0</v>
          </cell>
          <cell r="CL447" t="b">
            <v>0</v>
          </cell>
          <cell r="CM447" t="str">
            <v/>
          </cell>
          <cell r="CO447" t="str">
            <v/>
          </cell>
          <cell r="CP447" t="str">
            <v/>
          </cell>
          <cell r="CQ447" t="b">
            <v>0</v>
          </cell>
          <cell r="CR447" t="b">
            <v>0</v>
          </cell>
          <cell r="CS447" t="str">
            <v/>
          </cell>
          <cell r="CT447" t="str">
            <v/>
          </cell>
          <cell r="CU447" t="str">
            <v/>
          </cell>
          <cell r="CV447" t="str">
            <v/>
          </cell>
          <cell r="CW447" t="str">
            <v/>
          </cell>
          <cell r="CX447" t="b">
            <v>0</v>
          </cell>
          <cell r="CY447" t="b">
            <v>0</v>
          </cell>
          <cell r="CZ447" t="b">
            <v>0</v>
          </cell>
          <cell r="DA447" t="b">
            <v>0</v>
          </cell>
          <cell r="DB447" t="str">
            <v/>
          </cell>
          <cell r="DC447" t="str">
            <v/>
          </cell>
          <cell r="DD447" t="str">
            <v/>
          </cell>
          <cell r="DE447" t="b">
            <v>0</v>
          </cell>
          <cell r="DF447" t="b">
            <v>0</v>
          </cell>
        </row>
        <row r="448">
          <cell r="A448" t="str">
            <v>COR3265</v>
          </cell>
          <cell r="B448" t="str">
            <v>Clarity Enhancements to R13</v>
          </cell>
          <cell r="C448" t="str">
            <v>Z2 - Change cancelled</v>
          </cell>
          <cell r="D448">
            <v>41600</v>
          </cell>
          <cell r="E448" t="str">
            <v>CO-RCVD 22/11/2013</v>
          </cell>
          <cell r="F448" t="str">
            <v/>
          </cell>
          <cell r="G448" t="b">
            <v>0</v>
          </cell>
          <cell r="H448" t="str">
            <v/>
          </cell>
          <cell r="I448">
            <v>41600</v>
          </cell>
          <cell r="L448" t="b">
            <v>0</v>
          </cell>
          <cell r="M448" t="str">
            <v/>
          </cell>
          <cell r="N448" t="str">
            <v/>
          </cell>
          <cell r="O448" t="str">
            <v/>
          </cell>
          <cell r="P448" t="str">
            <v>Chantal Burgess</v>
          </cell>
          <cell r="Q448" t="str">
            <v/>
          </cell>
          <cell r="R448" t="str">
            <v/>
          </cell>
          <cell r="S448" t="str">
            <v>Chantal Burgess</v>
          </cell>
          <cell r="T448" t="str">
            <v>CR (internal)</v>
          </cell>
          <cell r="U448" t="str">
            <v>CLOSED</v>
          </cell>
          <cell r="V448" t="b">
            <v>0</v>
          </cell>
          <cell r="X448" t="str">
            <v>Adam Turbitt</v>
          </cell>
          <cell r="AD448" t="str">
            <v/>
          </cell>
          <cell r="AF448" t="str">
            <v/>
          </cell>
          <cell r="AN448" t="str">
            <v/>
          </cell>
          <cell r="AR448" t="str">
            <v/>
          </cell>
          <cell r="AS448" t="str">
            <v/>
          </cell>
          <cell r="AZ448" t="str">
            <v/>
          </cell>
          <cell r="BB448" t="str">
            <v/>
          </cell>
          <cell r="BC448" t="str">
            <v/>
          </cell>
          <cell r="BE448" t="b">
            <v>0</v>
          </cell>
          <cell r="BG448">
            <v>41670</v>
          </cell>
          <cell r="BM448" t="str">
            <v/>
          </cell>
          <cell r="BO448" t="str">
            <v>13/04/2015 AT - Set CO-CLSD</v>
          </cell>
          <cell r="BQ448" t="str">
            <v/>
          </cell>
          <cell r="BS448" t="str">
            <v/>
          </cell>
          <cell r="BU448" t="str">
            <v/>
          </cell>
          <cell r="BW448" t="str">
            <v/>
          </cell>
          <cell r="BX448" t="str">
            <v/>
          </cell>
          <cell r="BY448" t="str">
            <v/>
          </cell>
          <cell r="BZ448" t="str">
            <v/>
          </cell>
          <cell r="CA448" t="str">
            <v/>
          </cell>
          <cell r="CB448" t="str">
            <v/>
          </cell>
          <cell r="CC448" t="str">
            <v/>
          </cell>
          <cell r="CD448" t="str">
            <v/>
          </cell>
          <cell r="CE448" t="str">
            <v/>
          </cell>
          <cell r="CF448" t="str">
            <v/>
          </cell>
          <cell r="CG448" t="b">
            <v>0</v>
          </cell>
          <cell r="CH448" t="str">
            <v/>
          </cell>
          <cell r="CJ448" t="b">
            <v>0</v>
          </cell>
          <cell r="CK448" t="b">
            <v>0</v>
          </cell>
          <cell r="CL448" t="b">
            <v>0</v>
          </cell>
          <cell r="CM448" t="str">
            <v/>
          </cell>
          <cell r="CO448" t="str">
            <v/>
          </cell>
          <cell r="CP448" t="str">
            <v/>
          </cell>
          <cell r="CQ448" t="b">
            <v>0</v>
          </cell>
          <cell r="CR448" t="b">
            <v>0</v>
          </cell>
          <cell r="CS448" t="str">
            <v/>
          </cell>
          <cell r="CT448" t="str">
            <v/>
          </cell>
          <cell r="CU448" t="str">
            <v/>
          </cell>
          <cell r="CV448" t="str">
            <v/>
          </cell>
          <cell r="CW448" t="str">
            <v/>
          </cell>
          <cell r="CX448" t="b">
            <v>0</v>
          </cell>
          <cell r="CY448" t="b">
            <v>0</v>
          </cell>
          <cell r="CZ448" t="b">
            <v>0</v>
          </cell>
          <cell r="DA448" t="b">
            <v>0</v>
          </cell>
          <cell r="DB448" t="str">
            <v/>
          </cell>
          <cell r="DC448" t="str">
            <v/>
          </cell>
          <cell r="DD448" t="str">
            <v/>
          </cell>
          <cell r="DE448" t="b">
            <v>0</v>
          </cell>
          <cell r="DF448" t="b">
            <v>0</v>
          </cell>
        </row>
        <row r="449">
          <cell r="A449" t="str">
            <v>COR3187</v>
          </cell>
          <cell r="B449" t="str">
            <v>COR3187 - Delivery of Phase 2 EU Codes</v>
          </cell>
          <cell r="C449" t="str">
            <v>Z1 - Change completed</v>
          </cell>
          <cell r="D449">
            <v>42583</v>
          </cell>
          <cell r="E449" t="str">
            <v xml:space="preserve">CO-RCVD 05/09/2013
EQ PROD 17/09/2013
EQ-SENT 10/10/2013
BE-RCVD 27/11/2013
BE-PROD 04/12/2013
BE-SENT 27/06/2014
CA-RCVD 10/07/2014
SN-PROD 10/07/2014
SN-SENT 23/07/2014
PD-PROD 23/07/2014
CA-RCVD 27/01/2015
SN-PROD 27/01/2015
SN-SENT 27/02/2015
PD-PROD </v>
          </cell>
          <cell r="F449" t="str">
            <v>The Capacity Allocation Mechanisms (CAM code) will need to be implemented by 1st November 2015 and this is expected to effectively set the timetable by which some of the key elements of Balancing Code and Interoperability code will also need to be deliver</v>
          </cell>
          <cell r="G449" t="b">
            <v>0</v>
          </cell>
          <cell r="H449" t="str">
            <v/>
          </cell>
          <cell r="I449">
            <v>41522</v>
          </cell>
          <cell r="J449">
            <v>41535</v>
          </cell>
          <cell r="K449">
            <v>42309</v>
          </cell>
          <cell r="L449" t="b">
            <v>0</v>
          </cell>
          <cell r="M449" t="str">
            <v>NNW</v>
          </cell>
          <cell r="N449" t="str">
            <v>TNO</v>
          </cell>
          <cell r="O449" t="str">
            <v>Sean McGoldrick</v>
          </cell>
          <cell r="P449" t="str">
            <v>Sean McGoldrick</v>
          </cell>
          <cell r="Q449" t="str">
            <v/>
          </cell>
          <cell r="R449" t="str">
            <v>Mark Cockayne</v>
          </cell>
          <cell r="S449" t="str">
            <v>Jessica Harris</v>
          </cell>
          <cell r="T449" t="str">
            <v>CO</v>
          </cell>
          <cell r="U449" t="str">
            <v>COMPLETE</v>
          </cell>
          <cell r="V449" t="b">
            <v>1</v>
          </cell>
          <cell r="W449">
            <v>42620</v>
          </cell>
          <cell r="X449" t="str">
            <v>Hannah Reddy</v>
          </cell>
          <cell r="Y449">
            <v>41534</v>
          </cell>
          <cell r="Z449">
            <v>41558</v>
          </cell>
          <cell r="AB449">
            <v>41557</v>
          </cell>
          <cell r="AC449">
            <v>1068765</v>
          </cell>
          <cell r="AD449" t="str">
            <v>25 weeks</v>
          </cell>
          <cell r="AE449">
            <v>41649</v>
          </cell>
          <cell r="AF449" t="str">
            <v>SENT</v>
          </cell>
          <cell r="AG449">
            <v>41557</v>
          </cell>
          <cell r="AH449">
            <v>41605</v>
          </cell>
          <cell r="AI449">
            <v>41618</v>
          </cell>
          <cell r="AJ449">
            <v>41612</v>
          </cell>
          <cell r="AK449">
            <v>41817</v>
          </cell>
          <cell r="AM449">
            <v>41817</v>
          </cell>
          <cell r="AN449" t="str">
            <v>Pre-Sanction 17/06/2014</v>
          </cell>
          <cell r="AO449">
            <v>41985</v>
          </cell>
          <cell r="AP449">
            <v>5649968</v>
          </cell>
          <cell r="AR449" t="str">
            <v/>
          </cell>
          <cell r="AS449" t="str">
            <v>SENT</v>
          </cell>
          <cell r="AT449">
            <v>41817</v>
          </cell>
          <cell r="AU449">
            <v>42031</v>
          </cell>
          <cell r="AV449">
            <v>42044</v>
          </cell>
          <cell r="AW449">
            <v>42044</v>
          </cell>
          <cell r="AX449">
            <v>42062</v>
          </cell>
          <cell r="AZ449" t="str">
            <v/>
          </cell>
          <cell r="BA449">
            <v>42062</v>
          </cell>
          <cell r="BB449" t="str">
            <v/>
          </cell>
          <cell r="BC449" t="str">
            <v>SENT</v>
          </cell>
          <cell r="BD449">
            <v>42062</v>
          </cell>
          <cell r="BE449" t="b">
            <v>0</v>
          </cell>
          <cell r="BF449">
            <v>5</v>
          </cell>
          <cell r="BH449">
            <v>42253</v>
          </cell>
          <cell r="BI449">
            <v>42253</v>
          </cell>
          <cell r="BJ449">
            <v>42490</v>
          </cell>
          <cell r="BK449">
            <v>42576</v>
          </cell>
          <cell r="BL449">
            <v>42668</v>
          </cell>
          <cell r="BM449" t="str">
            <v>RCVD</v>
          </cell>
          <cell r="BN449">
            <v>42583</v>
          </cell>
          <cell r="BO449" t="str">
            <v xml:space="preserve">01.08.16: Cm received the CCN back from the networks today approved version 4. CM and Cf to validate all documents before I can complete this project
25/07/16: CM A further CCN has had to be issued to the networks as costings were missedout. Version 4 pf </v>
          </cell>
          <cell r="BQ449" t="str">
            <v/>
          </cell>
          <cell r="BS449" t="str">
            <v/>
          </cell>
          <cell r="BU449" t="str">
            <v/>
          </cell>
          <cell r="BW449" t="str">
            <v/>
          </cell>
          <cell r="BX449" t="str">
            <v/>
          </cell>
          <cell r="BY449" t="str">
            <v/>
          </cell>
          <cell r="BZ449" t="str">
            <v/>
          </cell>
          <cell r="CA449" t="str">
            <v/>
          </cell>
          <cell r="CB449" t="str">
            <v/>
          </cell>
          <cell r="CC449" t="str">
            <v/>
          </cell>
          <cell r="CD449" t="str">
            <v/>
          </cell>
          <cell r="CE449" t="str">
            <v/>
          </cell>
          <cell r="CF449" t="str">
            <v/>
          </cell>
          <cell r="CG449" t="b">
            <v>0</v>
          </cell>
          <cell r="CH449" t="str">
            <v/>
          </cell>
          <cell r="CJ449" t="b">
            <v>0</v>
          </cell>
          <cell r="CK449" t="b">
            <v>0</v>
          </cell>
          <cell r="CL449" t="b">
            <v>0</v>
          </cell>
          <cell r="CM449" t="str">
            <v/>
          </cell>
          <cell r="CO449" t="str">
            <v/>
          </cell>
          <cell r="CP449" t="str">
            <v/>
          </cell>
          <cell r="CQ449" t="b">
            <v>0</v>
          </cell>
          <cell r="CR449" t="b">
            <v>0</v>
          </cell>
          <cell r="CS449" t="str">
            <v/>
          </cell>
          <cell r="CT449" t="str">
            <v/>
          </cell>
          <cell r="CU449" t="str">
            <v/>
          </cell>
          <cell r="CV449" t="str">
            <v/>
          </cell>
          <cell r="CW449" t="str">
            <v/>
          </cell>
          <cell r="CX449" t="b">
            <v>0</v>
          </cell>
          <cell r="CY449" t="b">
            <v>0</v>
          </cell>
          <cell r="CZ449" t="b">
            <v>0</v>
          </cell>
          <cell r="DA449" t="b">
            <v>0</v>
          </cell>
          <cell r="DB449" t="str">
            <v/>
          </cell>
          <cell r="DC449" t="str">
            <v/>
          </cell>
          <cell r="DD449" t="str">
            <v/>
          </cell>
          <cell r="DE449" t="b">
            <v>0</v>
          </cell>
          <cell r="DF449" t="b">
            <v>0</v>
          </cell>
        </row>
        <row r="450">
          <cell r="A450" t="str">
            <v>COR3336</v>
          </cell>
          <cell r="B450" t="str">
            <v>UNC MOD 425 – Re-establishment of supply meter point – shipperless sites
(ON HOLD PENDING NEW CO)</v>
          </cell>
          <cell r="C450" t="str">
            <v>Z2 - Change cancelled</v>
          </cell>
          <cell r="D450">
            <v>41893</v>
          </cell>
          <cell r="E450" t="str">
            <v>CO-RCVD 20/02/2014
EQ-PROD 05/03/2014
EQ-SENT 24/03/2014
BE-RCVD 28/03/2014
BE-PROD 28/03/2014
BE-CLSD 11/09/2014</v>
          </cell>
          <cell r="F450" t="str">
            <v>UNC Mod 425 is similar in nature to UNC Mod 424 / 410A in that it enables Transporters to retrospectively invoice for transportation charges and energy charges where it is determined that following a shipper withdrawal the supply meter point is still capa</v>
          </cell>
          <cell r="G450" t="b">
            <v>0</v>
          </cell>
          <cell r="H450" t="str">
            <v>Mod 425</v>
          </cell>
          <cell r="I450">
            <v>41690</v>
          </cell>
          <cell r="J450">
            <v>41703</v>
          </cell>
          <cell r="K450">
            <v>41730</v>
          </cell>
          <cell r="L450" t="b">
            <v>1</v>
          </cell>
          <cell r="M450" t="str">
            <v>ADN</v>
          </cell>
          <cell r="N450" t="str">
            <v/>
          </cell>
          <cell r="O450" t="str">
            <v>Joel Martin</v>
          </cell>
          <cell r="P450" t="str">
            <v>Joel Martin</v>
          </cell>
          <cell r="Q450" t="str">
            <v>See comments
(virtual meeting minutes 26/02/14)</v>
          </cell>
          <cell r="R450" t="str">
            <v>Dave Ackers</v>
          </cell>
          <cell r="S450" t="str">
            <v>Helen Gohil</v>
          </cell>
          <cell r="T450" t="str">
            <v>CO</v>
          </cell>
          <cell r="U450" t="str">
            <v>CLOSED</v>
          </cell>
          <cell r="V450" t="b">
            <v>1</v>
          </cell>
          <cell r="W450">
            <v>41893</v>
          </cell>
          <cell r="X450" t="str">
            <v/>
          </cell>
          <cell r="Y450">
            <v>41703</v>
          </cell>
          <cell r="Z450">
            <v>41729</v>
          </cell>
          <cell r="AB450">
            <v>41722</v>
          </cell>
          <cell r="AD450" t="str">
            <v/>
          </cell>
          <cell r="AF450" t="str">
            <v>SENT</v>
          </cell>
          <cell r="AG450">
            <v>41722</v>
          </cell>
          <cell r="AH450">
            <v>41726</v>
          </cell>
          <cell r="AN450" t="str">
            <v/>
          </cell>
          <cell r="AR450" t="str">
            <v/>
          </cell>
          <cell r="AS450" t="str">
            <v>PROD</v>
          </cell>
          <cell r="AT450">
            <v>41726</v>
          </cell>
          <cell r="AZ450" t="str">
            <v/>
          </cell>
          <cell r="BB450" t="str">
            <v/>
          </cell>
          <cell r="BC450" t="str">
            <v/>
          </cell>
          <cell r="BE450" t="b">
            <v>0</v>
          </cell>
          <cell r="BF450">
            <v>3</v>
          </cell>
          <cell r="BM450" t="str">
            <v/>
          </cell>
          <cell r="BO450" t="str">
            <v>11/09/14 Closure approved at CMSG meeting on 11/09/14 (see meeting minutes) as incorporated within COR3457 for a combined CMS release. 
12/06/14 KB Closure of this CO was approved at CMSG meeting (a new CO will be submitted incorporating 4 CO'S).  BER du</v>
          </cell>
          <cell r="BQ450" t="str">
            <v/>
          </cell>
          <cell r="BS450" t="str">
            <v/>
          </cell>
          <cell r="BU450" t="str">
            <v/>
          </cell>
          <cell r="BW450" t="str">
            <v/>
          </cell>
          <cell r="BX450" t="str">
            <v/>
          </cell>
          <cell r="BY450" t="str">
            <v/>
          </cell>
          <cell r="BZ450" t="str">
            <v/>
          </cell>
          <cell r="CA450" t="str">
            <v/>
          </cell>
          <cell r="CB450" t="str">
            <v/>
          </cell>
          <cell r="CC450" t="str">
            <v/>
          </cell>
          <cell r="CD450" t="str">
            <v/>
          </cell>
          <cell r="CE450" t="str">
            <v/>
          </cell>
          <cell r="CF450" t="str">
            <v/>
          </cell>
          <cell r="CG450" t="b">
            <v>0</v>
          </cell>
          <cell r="CH450" t="str">
            <v/>
          </cell>
          <cell r="CJ450" t="b">
            <v>0</v>
          </cell>
          <cell r="CK450" t="b">
            <v>0</v>
          </cell>
          <cell r="CL450" t="b">
            <v>0</v>
          </cell>
          <cell r="CM450" t="str">
            <v/>
          </cell>
          <cell r="CO450" t="str">
            <v/>
          </cell>
          <cell r="CP450" t="str">
            <v/>
          </cell>
          <cell r="CQ450" t="b">
            <v>0</v>
          </cell>
          <cell r="CR450" t="b">
            <v>0</v>
          </cell>
          <cell r="CS450" t="str">
            <v/>
          </cell>
          <cell r="CT450" t="str">
            <v/>
          </cell>
          <cell r="CU450" t="str">
            <v/>
          </cell>
          <cell r="CV450" t="str">
            <v/>
          </cell>
          <cell r="CW450" t="str">
            <v/>
          </cell>
          <cell r="CX450" t="b">
            <v>0</v>
          </cell>
          <cell r="CY450" t="b">
            <v>0</v>
          </cell>
          <cell r="CZ450" t="b">
            <v>0</v>
          </cell>
          <cell r="DA450" t="b">
            <v>0</v>
          </cell>
          <cell r="DB450" t="str">
            <v/>
          </cell>
          <cell r="DC450" t="str">
            <v/>
          </cell>
          <cell r="DD450" t="str">
            <v/>
          </cell>
          <cell r="DE450" t="b">
            <v>0</v>
          </cell>
          <cell r="DF450" t="b">
            <v>0</v>
          </cell>
        </row>
        <row r="451">
          <cell r="A451" t="str">
            <v>COR2323</v>
          </cell>
          <cell r="B451" t="str">
            <v>National Grid Transmission IP Requirements</v>
          </cell>
          <cell r="C451" t="str">
            <v>Z1 - Change completed</v>
          </cell>
          <cell r="D451">
            <v>40956</v>
          </cell>
          <cell r="E451" t="str">
            <v xml:space="preserve">CO RCVD 14/06/2011,EQ PROD 27/06/2011,EQ SENT 27/06/2011,BE RCVD 06/07/2011,BE PNDG 06/07/2011,BE PROD 06/07/2011,BE SENT 11/07/2011,CA RCVD 19/08/2011,SN PNDG 19/08/2011,SN PROD 19/08/2011,PD PROD 30/08/2011,PD IMPD 30/09/2011,PD SENT 30/11/2011,PD CLSD </v>
          </cell>
          <cell r="F451" t="str">
            <v>ODS decommissioning is due to commence on 01/08/11. To ensure that all dependencies from ODS are removed, Xoserve &amp; NGT have come up with a list of operational reports &amp; ODBC dependent offline systems that access the ODS to source data. Xoserve have deliv</v>
          </cell>
          <cell r="G451" t="b">
            <v>0</v>
          </cell>
          <cell r="H451" t="str">
            <v/>
          </cell>
          <cell r="I451">
            <v>40708</v>
          </cell>
          <cell r="J451">
            <v>40722</v>
          </cell>
          <cell r="L451" t="b">
            <v>0</v>
          </cell>
          <cell r="M451" t="str">
            <v>NNW</v>
          </cell>
          <cell r="N451" t="str">
            <v>NGT</v>
          </cell>
          <cell r="O451" t="str">
            <v>Sean McGoldrick</v>
          </cell>
          <cell r="P451" t="str">
            <v>Daniel Griffiths</v>
          </cell>
          <cell r="Q451" t="str">
            <v>Workload Meeting 15/06/11</v>
          </cell>
          <cell r="R451" t="str">
            <v/>
          </cell>
          <cell r="S451" t="str">
            <v>Annie Griffith</v>
          </cell>
          <cell r="T451" t="str">
            <v>CO</v>
          </cell>
          <cell r="U451" t="str">
            <v>COMPLETE</v>
          </cell>
          <cell r="V451" t="b">
            <v>1</v>
          </cell>
          <cell r="X451" t="str">
            <v>Lee Chambers</v>
          </cell>
          <cell r="Y451">
            <v>40721</v>
          </cell>
          <cell r="Z451">
            <v>40735</v>
          </cell>
          <cell r="AB451">
            <v>40721</v>
          </cell>
          <cell r="AC451">
            <v>0</v>
          </cell>
          <cell r="AD451" t="str">
            <v/>
          </cell>
          <cell r="AF451" t="str">
            <v>SENT</v>
          </cell>
          <cell r="AG451">
            <v>40721</v>
          </cell>
          <cell r="AH451">
            <v>40730</v>
          </cell>
          <cell r="AI451">
            <v>40744</v>
          </cell>
          <cell r="AJ451">
            <v>40735</v>
          </cell>
          <cell r="AK451">
            <v>40735</v>
          </cell>
          <cell r="AL451">
            <v>40735</v>
          </cell>
          <cell r="AM451">
            <v>40735</v>
          </cell>
          <cell r="AN451" t="str">
            <v>XM2 Review Meeting 05/07/11</v>
          </cell>
          <cell r="AO451">
            <v>40827</v>
          </cell>
          <cell r="AP451">
            <v>84997</v>
          </cell>
          <cell r="AR451" t="str">
            <v/>
          </cell>
          <cell r="AS451" t="str">
            <v>SENT</v>
          </cell>
          <cell r="AT451">
            <v>40735</v>
          </cell>
          <cell r="AU451">
            <v>40774</v>
          </cell>
          <cell r="AV451">
            <v>40791</v>
          </cell>
          <cell r="AW451">
            <v>40785</v>
          </cell>
          <cell r="AZ451" t="str">
            <v/>
          </cell>
          <cell r="BB451" t="str">
            <v/>
          </cell>
          <cell r="BC451" t="str">
            <v>PROD</v>
          </cell>
          <cell r="BD451">
            <v>40774</v>
          </cell>
          <cell r="BE451" t="b">
            <v>0</v>
          </cell>
          <cell r="BF451">
            <v>5</v>
          </cell>
          <cell r="BG451">
            <v>40728</v>
          </cell>
          <cell r="BH451">
            <v>40816</v>
          </cell>
          <cell r="BI451">
            <v>40816</v>
          </cell>
          <cell r="BJ451">
            <v>40877</v>
          </cell>
          <cell r="BK451">
            <v>40877</v>
          </cell>
          <cell r="BL451">
            <v>40907</v>
          </cell>
          <cell r="BM451" t="str">
            <v>CLSD</v>
          </cell>
          <cell r="BN451">
            <v>40956</v>
          </cell>
          <cell r="BO451" t="str">
            <v>09/01/12 AK - Email sent to Sean McGoldrick from Lee Chambers stating "We have now implemented a fix to resolve the attached and Kate has now confirmed that this resolves the issues that were being experienced. As we have not been advised of any other iss</v>
          </cell>
          <cell r="BQ451" t="str">
            <v/>
          </cell>
          <cell r="BS451" t="str">
            <v/>
          </cell>
          <cell r="BU451" t="str">
            <v/>
          </cell>
          <cell r="BW451" t="str">
            <v/>
          </cell>
          <cell r="BX451" t="str">
            <v/>
          </cell>
          <cell r="BY451" t="str">
            <v/>
          </cell>
          <cell r="BZ451" t="str">
            <v/>
          </cell>
          <cell r="CA451" t="str">
            <v/>
          </cell>
          <cell r="CB451" t="str">
            <v/>
          </cell>
          <cell r="CC451" t="str">
            <v/>
          </cell>
          <cell r="CD451" t="str">
            <v/>
          </cell>
          <cell r="CE451" t="str">
            <v/>
          </cell>
          <cell r="CF451" t="str">
            <v/>
          </cell>
          <cell r="CG451" t="b">
            <v>0</v>
          </cell>
          <cell r="CH451" t="str">
            <v/>
          </cell>
          <cell r="CJ451" t="b">
            <v>0</v>
          </cell>
          <cell r="CK451" t="b">
            <v>0</v>
          </cell>
          <cell r="CL451" t="b">
            <v>0</v>
          </cell>
          <cell r="CM451" t="str">
            <v/>
          </cell>
          <cell r="CO451" t="str">
            <v/>
          </cell>
          <cell r="CP451" t="str">
            <v/>
          </cell>
          <cell r="CQ451" t="b">
            <v>0</v>
          </cell>
          <cell r="CR451" t="b">
            <v>0</v>
          </cell>
          <cell r="CS451" t="str">
            <v/>
          </cell>
          <cell r="CT451" t="str">
            <v/>
          </cell>
          <cell r="CU451" t="str">
            <v/>
          </cell>
          <cell r="CV451" t="str">
            <v/>
          </cell>
          <cell r="CW451" t="str">
            <v/>
          </cell>
          <cell r="CX451" t="b">
            <v>0</v>
          </cell>
          <cell r="CY451" t="b">
            <v>0</v>
          </cell>
          <cell r="CZ451" t="b">
            <v>0</v>
          </cell>
          <cell r="DA451" t="b">
            <v>0</v>
          </cell>
          <cell r="DB451" t="str">
            <v/>
          </cell>
          <cell r="DC451" t="str">
            <v/>
          </cell>
          <cell r="DD451" t="str">
            <v/>
          </cell>
          <cell r="DE451" t="b">
            <v>0</v>
          </cell>
          <cell r="DF451" t="b">
            <v>0</v>
          </cell>
        </row>
        <row r="452">
          <cell r="A452" t="str">
            <v>COR1154.06</v>
          </cell>
          <cell r="B452" t="str">
            <v>Capability Analysis</v>
          </cell>
          <cell r="C452" t="str">
            <v>Z1 - Change completed</v>
          </cell>
          <cell r="D452">
            <v>41373</v>
          </cell>
          <cell r="E452" t="str">
            <v>CO RCVD 26/09/2012
EQ PROD 10/10/2012
PD IMPD 09/04/2013
PD CLSD 09/04/2013</v>
          </cell>
          <cell r="F452" t="str">
            <v>Project undertaken by 3rd party to understand the extent of application change required for the UK Link Programme</v>
          </cell>
          <cell r="G452" t="b">
            <v>0</v>
          </cell>
          <cell r="H452" t="str">
            <v/>
          </cell>
          <cell r="I452">
            <v>41178</v>
          </cell>
          <cell r="J452">
            <v>41192</v>
          </cell>
          <cell r="L452" t="b">
            <v>0</v>
          </cell>
          <cell r="M452" t="str">
            <v/>
          </cell>
          <cell r="N452" t="str">
            <v/>
          </cell>
          <cell r="O452" t="str">
            <v/>
          </cell>
          <cell r="P452" t="str">
            <v>Jo Bradbury</v>
          </cell>
          <cell r="Q452" t="str">
            <v>Workload Meeting 26/09/12</v>
          </cell>
          <cell r="R452" t="str">
            <v>Sat Kalsi</v>
          </cell>
          <cell r="S452" t="str">
            <v>Andy Watson</v>
          </cell>
          <cell r="T452" t="str">
            <v>CR (internal)</v>
          </cell>
          <cell r="U452" t="str">
            <v>COMPLETE</v>
          </cell>
          <cell r="V452" t="b">
            <v>0</v>
          </cell>
          <cell r="X452" t="str">
            <v/>
          </cell>
          <cell r="Y452">
            <v>41192</v>
          </cell>
          <cell r="AD452" t="str">
            <v/>
          </cell>
          <cell r="AF452" t="str">
            <v>PROD</v>
          </cell>
          <cell r="AG452">
            <v>41192</v>
          </cell>
          <cell r="AN452" t="str">
            <v/>
          </cell>
          <cell r="AR452" t="str">
            <v/>
          </cell>
          <cell r="AS452" t="str">
            <v/>
          </cell>
          <cell r="AZ452" t="str">
            <v/>
          </cell>
          <cell r="BB452" t="str">
            <v/>
          </cell>
          <cell r="BC452" t="str">
            <v/>
          </cell>
          <cell r="BE452" t="b">
            <v>0</v>
          </cell>
          <cell r="BF452">
            <v>7</v>
          </cell>
          <cell r="BI452">
            <v>41373</v>
          </cell>
          <cell r="BM452" t="str">
            <v>CLSD</v>
          </cell>
          <cell r="BN452">
            <v>41373</v>
          </cell>
          <cell r="BO452" t="str">
            <v>09/04/13 KB - Stream closed as per e-mail from Andy Watson.
08/01/13 KB - Targets discussed with Jo Bradbury and Phil Collins - As official project documentation will not be produced (EQR/BER etc.) the due date of 18/10/12 has been set to n/a.  Dates are</v>
          </cell>
          <cell r="BQ452" t="str">
            <v/>
          </cell>
          <cell r="BS452" t="str">
            <v/>
          </cell>
          <cell r="BU452" t="str">
            <v/>
          </cell>
          <cell r="BW452" t="str">
            <v/>
          </cell>
          <cell r="BX452" t="str">
            <v/>
          </cell>
          <cell r="BY452" t="str">
            <v/>
          </cell>
          <cell r="BZ452" t="str">
            <v/>
          </cell>
          <cell r="CA452" t="str">
            <v/>
          </cell>
          <cell r="CB452" t="str">
            <v/>
          </cell>
          <cell r="CC452" t="str">
            <v/>
          </cell>
          <cell r="CD452" t="str">
            <v/>
          </cell>
          <cell r="CE452" t="str">
            <v/>
          </cell>
          <cell r="CF452" t="str">
            <v/>
          </cell>
          <cell r="CG452" t="b">
            <v>0</v>
          </cell>
          <cell r="CH452" t="str">
            <v/>
          </cell>
          <cell r="CJ452" t="b">
            <v>0</v>
          </cell>
          <cell r="CK452" t="b">
            <v>0</v>
          </cell>
          <cell r="CL452" t="b">
            <v>0</v>
          </cell>
          <cell r="CM452" t="str">
            <v/>
          </cell>
          <cell r="CO452" t="str">
            <v/>
          </cell>
          <cell r="CP452" t="str">
            <v/>
          </cell>
          <cell r="CQ452" t="b">
            <v>0</v>
          </cell>
          <cell r="CR452" t="b">
            <v>0</v>
          </cell>
          <cell r="CS452" t="str">
            <v/>
          </cell>
          <cell r="CT452" t="str">
            <v/>
          </cell>
          <cell r="CU452" t="str">
            <v/>
          </cell>
          <cell r="CV452" t="str">
            <v/>
          </cell>
          <cell r="CW452" t="str">
            <v/>
          </cell>
          <cell r="CX452" t="b">
            <v>0</v>
          </cell>
          <cell r="CY452" t="b">
            <v>0</v>
          </cell>
          <cell r="CZ452" t="b">
            <v>0</v>
          </cell>
          <cell r="DA452" t="b">
            <v>0</v>
          </cell>
          <cell r="DB452" t="str">
            <v/>
          </cell>
          <cell r="DC452" t="str">
            <v/>
          </cell>
          <cell r="DD452" t="str">
            <v/>
          </cell>
          <cell r="DE452" t="b">
            <v>0</v>
          </cell>
          <cell r="DF452" t="b">
            <v>0</v>
          </cell>
        </row>
        <row r="453">
          <cell r="A453" t="str">
            <v>COR1154.13</v>
          </cell>
          <cell r="B453" t="str">
            <v>Due Diligence &amp; Prototype</v>
          </cell>
          <cell r="C453" t="str">
            <v>Z2 - Change cancelled</v>
          </cell>
          <cell r="D453">
            <v>41386</v>
          </cell>
          <cell r="E453" t="str">
            <v>CO RCVD 22/01/2013
Moved from EQ-CLSD to 99. Change Cancelled 08/11/2017</v>
          </cell>
          <cell r="F453" t="str">
            <v>Analysis to determine the level of customisation and changes to business processes a standard ERP solution would require, in order to satisfy the requirements of the UK Link Programme</v>
          </cell>
          <cell r="G453" t="b">
            <v>0</v>
          </cell>
          <cell r="H453" t="str">
            <v/>
          </cell>
          <cell r="I453">
            <v>41296</v>
          </cell>
          <cell r="L453" t="b">
            <v>0</v>
          </cell>
          <cell r="M453" t="str">
            <v/>
          </cell>
          <cell r="N453" t="str">
            <v/>
          </cell>
          <cell r="O453" t="str">
            <v/>
          </cell>
          <cell r="P453" t="str">
            <v>Jo Bradbury</v>
          </cell>
          <cell r="Q453" t="str">
            <v>Workload Meeting 23/01/2013</v>
          </cell>
          <cell r="R453" t="str">
            <v>Sat Kalsi</v>
          </cell>
          <cell r="S453" t="str">
            <v>Andy Watson</v>
          </cell>
          <cell r="T453" t="str">
            <v>CO</v>
          </cell>
          <cell r="U453" t="str">
            <v>CLOSED</v>
          </cell>
          <cell r="V453" t="b">
            <v>0</v>
          </cell>
          <cell r="W453">
            <v>41386</v>
          </cell>
          <cell r="X453" t="str">
            <v>Christina McArthur</v>
          </cell>
          <cell r="AD453" t="str">
            <v/>
          </cell>
          <cell r="AF453" t="str">
            <v/>
          </cell>
          <cell r="AN453" t="str">
            <v/>
          </cell>
          <cell r="AR453" t="str">
            <v/>
          </cell>
          <cell r="AS453" t="str">
            <v/>
          </cell>
          <cell r="AZ453" t="str">
            <v/>
          </cell>
          <cell r="BB453" t="str">
            <v/>
          </cell>
          <cell r="BC453" t="str">
            <v/>
          </cell>
          <cell r="BE453" t="b">
            <v>0</v>
          </cell>
          <cell r="BF453">
            <v>7</v>
          </cell>
          <cell r="BM453" t="str">
            <v/>
          </cell>
          <cell r="BO453" t="str">
            <v/>
          </cell>
          <cell r="BQ453" t="str">
            <v/>
          </cell>
          <cell r="BS453" t="str">
            <v/>
          </cell>
          <cell r="BU453" t="str">
            <v/>
          </cell>
          <cell r="BW453" t="str">
            <v/>
          </cell>
          <cell r="BX453" t="str">
            <v/>
          </cell>
          <cell r="BY453" t="str">
            <v/>
          </cell>
          <cell r="BZ453" t="str">
            <v/>
          </cell>
          <cell r="CA453" t="str">
            <v/>
          </cell>
          <cell r="CB453" t="str">
            <v/>
          </cell>
          <cell r="CC453" t="str">
            <v/>
          </cell>
          <cell r="CD453" t="str">
            <v/>
          </cell>
          <cell r="CE453" t="str">
            <v/>
          </cell>
          <cell r="CF453" t="str">
            <v/>
          </cell>
          <cell r="CG453" t="b">
            <v>0</v>
          </cell>
          <cell r="CH453" t="str">
            <v/>
          </cell>
          <cell r="CJ453" t="b">
            <v>0</v>
          </cell>
          <cell r="CK453" t="b">
            <v>0</v>
          </cell>
          <cell r="CL453" t="b">
            <v>0</v>
          </cell>
          <cell r="CM453" t="str">
            <v/>
          </cell>
          <cell r="CO453" t="str">
            <v/>
          </cell>
          <cell r="CP453" t="str">
            <v/>
          </cell>
          <cell r="CQ453" t="b">
            <v>0</v>
          </cell>
          <cell r="CR453" t="b">
            <v>0</v>
          </cell>
          <cell r="CS453" t="str">
            <v/>
          </cell>
          <cell r="CT453" t="str">
            <v/>
          </cell>
          <cell r="CU453" t="str">
            <v/>
          </cell>
          <cell r="CV453" t="str">
            <v/>
          </cell>
          <cell r="CW453" t="str">
            <v/>
          </cell>
          <cell r="CX453" t="b">
            <v>0</v>
          </cell>
          <cell r="CY453" t="b">
            <v>0</v>
          </cell>
          <cell r="CZ453" t="b">
            <v>0</v>
          </cell>
          <cell r="DA453" t="b">
            <v>0</v>
          </cell>
          <cell r="DB453" t="str">
            <v/>
          </cell>
          <cell r="DC453" t="str">
            <v/>
          </cell>
          <cell r="DD453" t="str">
            <v/>
          </cell>
          <cell r="DE453" t="b">
            <v>0</v>
          </cell>
          <cell r="DF453" t="b">
            <v>0</v>
          </cell>
        </row>
        <row r="454">
          <cell r="A454" t="str">
            <v>COR1154a</v>
          </cell>
          <cell r="B454" t="str">
            <v>Project Nexus Other</v>
          </cell>
          <cell r="C454" t="str">
            <v>Z2 - Change cancelled</v>
          </cell>
          <cell r="D454">
            <v>41178</v>
          </cell>
          <cell r="E454" t="str">
            <v>CO RCVD 09/03/2010,EQ PNDG 10/03/2010,EQ CLSD 26/09/2012
Moved from EQ-CLSD to 99. Change Cancelled 08/11/2017</v>
          </cell>
          <cell r="F454" t="str">
            <v xml:space="preserve">Raised by Nexus Project Team to allow the project to separate the finances for Project Nexus Requirements Definition Phase from other areas of Project Nexus to avoid confusion with reporting.   </v>
          </cell>
          <cell r="G454" t="b">
            <v>0</v>
          </cell>
          <cell r="H454" t="str">
            <v/>
          </cell>
          <cell r="I454">
            <v>40246</v>
          </cell>
          <cell r="J454">
            <v>41280</v>
          </cell>
          <cell r="L454" t="b">
            <v>0</v>
          </cell>
          <cell r="M454" t="str">
            <v/>
          </cell>
          <cell r="N454" t="str">
            <v/>
          </cell>
          <cell r="O454" t="str">
            <v/>
          </cell>
          <cell r="P454" t="str">
            <v>Sue Turnbull</v>
          </cell>
          <cell r="Q454" t="str">
            <v>Workload Meeting 10/03/09</v>
          </cell>
          <cell r="R454" t="str">
            <v>Nick Salter</v>
          </cell>
          <cell r="S454" t="str">
            <v>Sat Kalsi</v>
          </cell>
          <cell r="T454" t="str">
            <v>CR (internal)</v>
          </cell>
          <cell r="U454" t="str">
            <v>CLOSED</v>
          </cell>
          <cell r="V454" t="b">
            <v>0</v>
          </cell>
          <cell r="X454" t="str">
            <v>Sue Turnbull</v>
          </cell>
          <cell r="AD454" t="str">
            <v/>
          </cell>
          <cell r="AF454" t="str">
            <v>CLSD</v>
          </cell>
          <cell r="AG454">
            <v>41178</v>
          </cell>
          <cell r="AN454" t="str">
            <v/>
          </cell>
          <cell r="AR454" t="str">
            <v/>
          </cell>
          <cell r="AS454" t="str">
            <v/>
          </cell>
          <cell r="AZ454" t="str">
            <v/>
          </cell>
          <cell r="BB454" t="str">
            <v/>
          </cell>
          <cell r="BC454" t="str">
            <v/>
          </cell>
          <cell r="BE454" t="b">
            <v>0</v>
          </cell>
          <cell r="BF454">
            <v>7</v>
          </cell>
          <cell r="BM454" t="str">
            <v/>
          </cell>
          <cell r="BO454" t="str">
            <v>26/09/12 KB - This COR has been closed as per e-mail request from Jo Bradbury - all correspondence filed in relevant folder.                                                                                                                      12/05/11 AK -</v>
          </cell>
          <cell r="BQ454" t="str">
            <v/>
          </cell>
          <cell r="BS454" t="str">
            <v/>
          </cell>
          <cell r="BU454" t="str">
            <v/>
          </cell>
          <cell r="BW454" t="str">
            <v/>
          </cell>
          <cell r="BX454" t="str">
            <v/>
          </cell>
          <cell r="BY454" t="str">
            <v/>
          </cell>
          <cell r="BZ454" t="str">
            <v/>
          </cell>
          <cell r="CA454" t="str">
            <v/>
          </cell>
          <cell r="CB454" t="str">
            <v/>
          </cell>
          <cell r="CC454" t="str">
            <v/>
          </cell>
          <cell r="CD454" t="str">
            <v/>
          </cell>
          <cell r="CE454" t="str">
            <v/>
          </cell>
          <cell r="CF454" t="str">
            <v/>
          </cell>
          <cell r="CG454" t="b">
            <v>0</v>
          </cell>
          <cell r="CH454" t="str">
            <v/>
          </cell>
          <cell r="CJ454" t="b">
            <v>0</v>
          </cell>
          <cell r="CK454" t="b">
            <v>0</v>
          </cell>
          <cell r="CL454" t="b">
            <v>0</v>
          </cell>
          <cell r="CM454" t="str">
            <v/>
          </cell>
          <cell r="CO454" t="str">
            <v/>
          </cell>
          <cell r="CP454" t="str">
            <v/>
          </cell>
          <cell r="CQ454" t="b">
            <v>0</v>
          </cell>
          <cell r="CR454" t="b">
            <v>0</v>
          </cell>
          <cell r="CS454" t="str">
            <v/>
          </cell>
          <cell r="CT454" t="str">
            <v/>
          </cell>
          <cell r="CU454" t="str">
            <v/>
          </cell>
          <cell r="CV454" t="str">
            <v/>
          </cell>
          <cell r="CW454" t="str">
            <v/>
          </cell>
          <cell r="CX454" t="b">
            <v>0</v>
          </cell>
          <cell r="CY454" t="b">
            <v>0</v>
          </cell>
          <cell r="CZ454" t="b">
            <v>0</v>
          </cell>
          <cell r="DA454" t="b">
            <v>0</v>
          </cell>
          <cell r="DB454" t="str">
            <v/>
          </cell>
          <cell r="DC454" t="str">
            <v/>
          </cell>
          <cell r="DD454" t="str">
            <v/>
          </cell>
          <cell r="DE454" t="b">
            <v>0</v>
          </cell>
          <cell r="DF454" t="b">
            <v>0</v>
          </cell>
        </row>
        <row r="455">
          <cell r="A455" t="str">
            <v>COR3250</v>
          </cell>
          <cell r="B455" t="str">
            <v>Completion and return of a ‘GSR’ spreadsheet provided monthly by NGD</v>
          </cell>
          <cell r="C455" t="str">
            <v>Z1 - Change completed</v>
          </cell>
          <cell r="D455">
            <v>41673</v>
          </cell>
          <cell r="E455" t="str">
            <v>CO-RCVD 04/11/2013
EQ-PROD 13/11/2013
EQ-SENT 26/11/2013
BE-RCVD 20/01/2014
BE-PNDG 20/01/2014
BE-SENT 21/01/2014
CA-RCVD 23/01/2014
SN-PROD 23/01/2014
PD-IMPD 29/01/2014
PD-SENT 30/01/2014
PD-CLSD 03/02/2014</v>
          </cell>
          <cell r="F455" t="str">
            <v xml:space="preserve">An additional report is required, for NGD only, in order to ensure that the GSR data extract (taken from DN Link) can be fully validated to ensure all necessary GSR site visits take place.
The GSR team take a monthly data extract from DN Link in order to </v>
          </cell>
          <cell r="G455" t="b">
            <v>0</v>
          </cell>
          <cell r="H455" t="str">
            <v/>
          </cell>
          <cell r="I455">
            <v>41582</v>
          </cell>
          <cell r="J455">
            <v>41593</v>
          </cell>
          <cell r="L455" t="b">
            <v>0</v>
          </cell>
          <cell r="M455" t="str">
            <v>NNW</v>
          </cell>
          <cell r="N455" t="str">
            <v>NGD</v>
          </cell>
          <cell r="O455" t="str">
            <v>Alan Raper</v>
          </cell>
          <cell r="P455" t="str">
            <v>Alan Raper</v>
          </cell>
          <cell r="Q455" t="str">
            <v/>
          </cell>
          <cell r="R455" t="str">
            <v>Dave Ackers</v>
          </cell>
          <cell r="S455" t="str">
            <v>Lorraine Cave</v>
          </cell>
          <cell r="T455" t="str">
            <v>CO</v>
          </cell>
          <cell r="U455" t="str">
            <v>COMPLETE</v>
          </cell>
          <cell r="V455" t="b">
            <v>1</v>
          </cell>
          <cell r="X455" t="str">
            <v>Nita Patel / Sue Broadbent</v>
          </cell>
          <cell r="Y455">
            <v>41591</v>
          </cell>
          <cell r="Z455">
            <v>41604</v>
          </cell>
          <cell r="AB455">
            <v>41604</v>
          </cell>
          <cell r="AD455" t="str">
            <v/>
          </cell>
          <cell r="AF455" t="str">
            <v>SENT</v>
          </cell>
          <cell r="AG455">
            <v>41604</v>
          </cell>
          <cell r="AH455">
            <v>41659</v>
          </cell>
          <cell r="AI455">
            <v>41669</v>
          </cell>
          <cell r="AK455">
            <v>41660</v>
          </cell>
          <cell r="AM455">
            <v>41660</v>
          </cell>
          <cell r="AN455" t="str">
            <v>Pre Sanction 03/12/2013</v>
          </cell>
          <cell r="AP455">
            <v>672</v>
          </cell>
          <cell r="AR455" t="str">
            <v/>
          </cell>
          <cell r="AS455" t="str">
            <v>SENT</v>
          </cell>
          <cell r="AT455">
            <v>41660</v>
          </cell>
          <cell r="AU455">
            <v>41662</v>
          </cell>
          <cell r="AZ455" t="str">
            <v/>
          </cell>
          <cell r="BB455" t="str">
            <v/>
          </cell>
          <cell r="BC455" t="str">
            <v/>
          </cell>
          <cell r="BE455" t="b">
            <v>0</v>
          </cell>
          <cell r="BF455">
            <v>5</v>
          </cell>
          <cell r="BG455">
            <v>41582</v>
          </cell>
          <cell r="BH455">
            <v>41668</v>
          </cell>
          <cell r="BI455">
            <v>41668</v>
          </cell>
          <cell r="BJ455">
            <v>41669</v>
          </cell>
          <cell r="BK455">
            <v>41669</v>
          </cell>
          <cell r="BM455" t="str">
            <v>CLSD</v>
          </cell>
          <cell r="BN455">
            <v>41673</v>
          </cell>
          <cell r="BO455" t="str">
            <v xml:space="preserve">03/02/14 KB - NB This progressed throught ot completion without the requirement for a Scope of Work as the report had already been completed and issued to NGD.  
12/13 KB - BER received from Sue, howeve this is not to be issued until a BEO is received.  
</v>
          </cell>
          <cell r="BQ455" t="str">
            <v/>
          </cell>
          <cell r="BS455" t="str">
            <v/>
          </cell>
          <cell r="BU455" t="str">
            <v/>
          </cell>
          <cell r="BW455" t="str">
            <v/>
          </cell>
          <cell r="BX455" t="str">
            <v/>
          </cell>
          <cell r="BY455" t="str">
            <v/>
          </cell>
          <cell r="BZ455" t="str">
            <v/>
          </cell>
          <cell r="CA455" t="str">
            <v/>
          </cell>
          <cell r="CB455" t="str">
            <v/>
          </cell>
          <cell r="CC455" t="str">
            <v/>
          </cell>
          <cell r="CD455" t="str">
            <v/>
          </cell>
          <cell r="CE455" t="str">
            <v/>
          </cell>
          <cell r="CF455" t="str">
            <v/>
          </cell>
          <cell r="CG455" t="b">
            <v>0</v>
          </cell>
          <cell r="CH455" t="str">
            <v/>
          </cell>
          <cell r="CJ455" t="b">
            <v>0</v>
          </cell>
          <cell r="CK455" t="b">
            <v>0</v>
          </cell>
          <cell r="CL455" t="b">
            <v>0</v>
          </cell>
          <cell r="CM455" t="str">
            <v/>
          </cell>
          <cell r="CO455" t="str">
            <v/>
          </cell>
          <cell r="CP455" t="str">
            <v/>
          </cell>
          <cell r="CQ455" t="b">
            <v>0</v>
          </cell>
          <cell r="CR455" t="b">
            <v>0</v>
          </cell>
          <cell r="CS455" t="str">
            <v/>
          </cell>
          <cell r="CT455" t="str">
            <v/>
          </cell>
          <cell r="CU455" t="str">
            <v/>
          </cell>
          <cell r="CV455" t="str">
            <v/>
          </cell>
          <cell r="CW455" t="str">
            <v/>
          </cell>
          <cell r="CX455" t="b">
            <v>0</v>
          </cell>
          <cell r="CY455" t="b">
            <v>0</v>
          </cell>
          <cell r="CZ455" t="b">
            <v>0</v>
          </cell>
          <cell r="DA455" t="b">
            <v>0</v>
          </cell>
          <cell r="DB455" t="str">
            <v/>
          </cell>
          <cell r="DC455" t="str">
            <v/>
          </cell>
          <cell r="DD455" t="str">
            <v/>
          </cell>
          <cell r="DE455" t="b">
            <v>0</v>
          </cell>
          <cell r="DF455" t="b">
            <v>0</v>
          </cell>
        </row>
        <row r="456">
          <cell r="A456" t="str">
            <v>COR1154.15</v>
          </cell>
          <cell r="B456" t="str">
            <v>UK Link Programme - Transition</v>
          </cell>
          <cell r="C456" t="str">
            <v>Z2 - Change cancelled</v>
          </cell>
          <cell r="D456">
            <v>41521</v>
          </cell>
          <cell r="E456" t="str">
            <v>CO-RCVD 04/09/2013</v>
          </cell>
          <cell r="F456" t="str">
            <v>Preparation of the business and systems for migration to target operating model and systems and processes</v>
          </cell>
          <cell r="G456" t="b">
            <v>0</v>
          </cell>
          <cell r="H456" t="str">
            <v/>
          </cell>
          <cell r="I456">
            <v>41521</v>
          </cell>
          <cell r="L456" t="b">
            <v>0</v>
          </cell>
          <cell r="M456" t="str">
            <v/>
          </cell>
          <cell r="N456" t="str">
            <v/>
          </cell>
          <cell r="O456" t="str">
            <v/>
          </cell>
          <cell r="P456" t="str">
            <v>Jo Bradbury</v>
          </cell>
          <cell r="Q456" t="str">
            <v/>
          </cell>
          <cell r="R456" t="str">
            <v>Lee Foster</v>
          </cell>
          <cell r="S456" t="str">
            <v>Dene Williams</v>
          </cell>
          <cell r="T456" t="str">
            <v>CR (internal)</v>
          </cell>
          <cell r="U456" t="str">
            <v>CLOSED</v>
          </cell>
          <cell r="V456" t="b">
            <v>0</v>
          </cell>
          <cell r="X456" t="str">
            <v/>
          </cell>
          <cell r="AD456" t="str">
            <v/>
          </cell>
          <cell r="AF456" t="str">
            <v/>
          </cell>
          <cell r="AN456" t="str">
            <v/>
          </cell>
          <cell r="AR456" t="str">
            <v/>
          </cell>
          <cell r="AS456" t="str">
            <v/>
          </cell>
          <cell r="AZ456" t="str">
            <v/>
          </cell>
          <cell r="BB456" t="str">
            <v/>
          </cell>
          <cell r="BC456" t="str">
            <v/>
          </cell>
          <cell r="BE456" t="b">
            <v>0</v>
          </cell>
          <cell r="BF456">
            <v>6</v>
          </cell>
          <cell r="BG456">
            <v>41487</v>
          </cell>
          <cell r="BM456" t="str">
            <v/>
          </cell>
          <cell r="BO456" t="str">
            <v>13/04/2015 AT - Set CO-CLSD</v>
          </cell>
          <cell r="BQ456" t="str">
            <v/>
          </cell>
          <cell r="BS456" t="str">
            <v/>
          </cell>
          <cell r="BU456" t="str">
            <v/>
          </cell>
          <cell r="BW456" t="str">
            <v/>
          </cell>
          <cell r="BX456" t="str">
            <v/>
          </cell>
          <cell r="BY456" t="str">
            <v/>
          </cell>
          <cell r="BZ456" t="str">
            <v/>
          </cell>
          <cell r="CA456" t="str">
            <v/>
          </cell>
          <cell r="CB456" t="str">
            <v/>
          </cell>
          <cell r="CC456" t="str">
            <v/>
          </cell>
          <cell r="CD456" t="str">
            <v/>
          </cell>
          <cell r="CE456" t="str">
            <v/>
          </cell>
          <cell r="CF456" t="str">
            <v/>
          </cell>
          <cell r="CG456" t="b">
            <v>0</v>
          </cell>
          <cell r="CH456" t="str">
            <v/>
          </cell>
          <cell r="CJ456" t="b">
            <v>0</v>
          </cell>
          <cell r="CK456" t="b">
            <v>0</v>
          </cell>
          <cell r="CL456" t="b">
            <v>0</v>
          </cell>
          <cell r="CM456" t="str">
            <v/>
          </cell>
          <cell r="CO456" t="str">
            <v/>
          </cell>
          <cell r="CP456" t="str">
            <v/>
          </cell>
          <cell r="CQ456" t="b">
            <v>0</v>
          </cell>
          <cell r="CR456" t="b">
            <v>0</v>
          </cell>
          <cell r="CS456" t="str">
            <v/>
          </cell>
          <cell r="CT456" t="str">
            <v/>
          </cell>
          <cell r="CU456" t="str">
            <v/>
          </cell>
          <cell r="CV456" t="str">
            <v/>
          </cell>
          <cell r="CW456" t="str">
            <v/>
          </cell>
          <cell r="CX456" t="b">
            <v>0</v>
          </cell>
          <cell r="CY456" t="b">
            <v>0</v>
          </cell>
          <cell r="CZ456" t="b">
            <v>0</v>
          </cell>
          <cell r="DA456" t="b">
            <v>0</v>
          </cell>
          <cell r="DB456" t="str">
            <v/>
          </cell>
          <cell r="DC456" t="str">
            <v/>
          </cell>
          <cell r="DD456" t="str">
            <v/>
          </cell>
          <cell r="DE456" t="b">
            <v>0</v>
          </cell>
          <cell r="DF456" t="b">
            <v>0</v>
          </cell>
        </row>
        <row r="457">
          <cell r="A457" t="str">
            <v>COR1754</v>
          </cell>
          <cell r="B457" t="str">
            <v>Revision to File Transfers to Support SC2004 Decommissioning</v>
          </cell>
          <cell r="C457" t="str">
            <v>Z1 - Change completed</v>
          </cell>
          <cell r="D457">
            <v>41165</v>
          </cell>
          <cell r="E457" t="str">
            <v xml:space="preserve">CO RCVD 30/09/2009,EQ PNDG 30/09/2009,EQ PROD 13/10/2009,EQ SENT 13/10/2009,BE RCVD 24/11/2009,BE PNDG 24/11/2009,BE PROD 24/11/2009,BE SENT 24/11/2009,CA RCVD 27/05/2010,SN PNDG 27/05/2010,SN PROD 27/05/2010,SN SENT 28/05/2010,PD PROD 28/05/2010,PD IMPD </v>
          </cell>
          <cell r="F457" t="str">
            <v>SC2004 will be decommissioned within the next 2 years which will remove the central system functionality that that currently supports several DN business processes including the management of transporter, shipper &amp; emergency interruption. With the introdu</v>
          </cell>
          <cell r="G457" t="b">
            <v>0</v>
          </cell>
          <cell r="H457" t="str">
            <v>EVS2048</v>
          </cell>
          <cell r="I457">
            <v>40086</v>
          </cell>
          <cell r="J457">
            <v>40100</v>
          </cell>
          <cell r="L457" t="b">
            <v>0</v>
          </cell>
          <cell r="M457" t="str">
            <v>ADN</v>
          </cell>
          <cell r="N457" t="str">
            <v/>
          </cell>
          <cell r="O457" t="str">
            <v>Alan Raper</v>
          </cell>
          <cell r="P457" t="str">
            <v>Alan Raper</v>
          </cell>
          <cell r="Q457" t="str">
            <v>Workload Meeting 30/09/09</v>
          </cell>
          <cell r="R457" t="str">
            <v>Denis Regan</v>
          </cell>
          <cell r="S457" t="str">
            <v>Lorraine Cave</v>
          </cell>
          <cell r="T457" t="str">
            <v>CO</v>
          </cell>
          <cell r="U457" t="str">
            <v>COMPLETE</v>
          </cell>
          <cell r="V457" t="b">
            <v>1</v>
          </cell>
          <cell r="X457" t="str">
            <v>Julie Smart</v>
          </cell>
          <cell r="Y457">
            <v>40099</v>
          </cell>
          <cell r="Z457">
            <v>40099</v>
          </cell>
          <cell r="AA457">
            <v>40099</v>
          </cell>
          <cell r="AB457">
            <v>40099</v>
          </cell>
          <cell r="AC457">
            <v>0</v>
          </cell>
          <cell r="AD457" t="str">
            <v>Estimated to be 8 weeks</v>
          </cell>
          <cell r="AE457">
            <v>40191</v>
          </cell>
          <cell r="AF457" t="str">
            <v>SENT</v>
          </cell>
          <cell r="AG457">
            <v>40099</v>
          </cell>
          <cell r="AH457">
            <v>40141</v>
          </cell>
          <cell r="AI457">
            <v>40155</v>
          </cell>
          <cell r="AJ457">
            <v>40141</v>
          </cell>
          <cell r="AK457">
            <v>40141</v>
          </cell>
          <cell r="AL457">
            <v>40141</v>
          </cell>
          <cell r="AM457">
            <v>40141</v>
          </cell>
          <cell r="AN457" t="str">
            <v>XM2 Review Meeting 24/11/09 &amp; XM2 Review Meeting 19/01/10</v>
          </cell>
          <cell r="AO457">
            <v>40268</v>
          </cell>
          <cell r="AP457">
            <v>98578</v>
          </cell>
          <cell r="AR457" t="str">
            <v/>
          </cell>
          <cell r="AS457" t="str">
            <v>SENT</v>
          </cell>
          <cell r="AT457">
            <v>40141</v>
          </cell>
          <cell r="AU457">
            <v>40325</v>
          </cell>
          <cell r="AV457">
            <v>40340</v>
          </cell>
          <cell r="AW457">
            <v>40326</v>
          </cell>
          <cell r="AX457">
            <v>40326</v>
          </cell>
          <cell r="AY457">
            <v>40326</v>
          </cell>
          <cell r="AZ457" t="str">
            <v>Julie Smart obo Dave Turpin</v>
          </cell>
          <cell r="BA457">
            <v>40326</v>
          </cell>
          <cell r="BB457" t="str">
            <v>6 mths</v>
          </cell>
          <cell r="BC457" t="str">
            <v>SENT</v>
          </cell>
          <cell r="BD457">
            <v>40326</v>
          </cell>
          <cell r="BE457" t="b">
            <v>0</v>
          </cell>
          <cell r="BF457">
            <v>5</v>
          </cell>
          <cell r="BG457">
            <v>40350</v>
          </cell>
          <cell r="BH457">
            <v>40447</v>
          </cell>
          <cell r="BI457">
            <v>40447</v>
          </cell>
          <cell r="BJ457">
            <v>40939</v>
          </cell>
          <cell r="BK457">
            <v>40884</v>
          </cell>
          <cell r="BM457" t="str">
            <v>CLSD</v>
          </cell>
          <cell r="BN457">
            <v>41165</v>
          </cell>
          <cell r="BO457" t="str">
            <v>13/09/12 KB - CCN approval received from AR. Set to PD-CLSD.                                                                                                                          13/09/12 KB - E mail sent to AR asking for formal approval of the CCN sen</v>
          </cell>
          <cell r="BQ457" t="str">
            <v/>
          </cell>
          <cell r="BS457" t="str">
            <v/>
          </cell>
          <cell r="BU457" t="str">
            <v/>
          </cell>
          <cell r="BW457" t="str">
            <v/>
          </cell>
          <cell r="BX457" t="str">
            <v/>
          </cell>
          <cell r="BY457" t="str">
            <v/>
          </cell>
          <cell r="BZ457" t="str">
            <v/>
          </cell>
          <cell r="CA457" t="str">
            <v/>
          </cell>
          <cell r="CB457" t="str">
            <v/>
          </cell>
          <cell r="CC457" t="str">
            <v/>
          </cell>
          <cell r="CD457" t="str">
            <v/>
          </cell>
          <cell r="CE457" t="str">
            <v/>
          </cell>
          <cell r="CF457" t="str">
            <v/>
          </cell>
          <cell r="CG457" t="b">
            <v>0</v>
          </cell>
          <cell r="CH457" t="str">
            <v/>
          </cell>
          <cell r="CJ457" t="b">
            <v>0</v>
          </cell>
          <cell r="CK457" t="b">
            <v>0</v>
          </cell>
          <cell r="CL457" t="b">
            <v>0</v>
          </cell>
          <cell r="CM457" t="str">
            <v/>
          </cell>
          <cell r="CO457" t="str">
            <v/>
          </cell>
          <cell r="CP457" t="str">
            <v/>
          </cell>
          <cell r="CQ457" t="b">
            <v>0</v>
          </cell>
          <cell r="CR457" t="b">
            <v>0</v>
          </cell>
          <cell r="CS457" t="str">
            <v/>
          </cell>
          <cell r="CT457" t="str">
            <v/>
          </cell>
          <cell r="CU457" t="str">
            <v/>
          </cell>
          <cell r="CV457" t="str">
            <v/>
          </cell>
          <cell r="CW457" t="str">
            <v/>
          </cell>
          <cell r="CX457" t="b">
            <v>0</v>
          </cell>
          <cell r="CY457" t="b">
            <v>0</v>
          </cell>
          <cell r="CZ457" t="b">
            <v>0</v>
          </cell>
          <cell r="DA457" t="b">
            <v>0</v>
          </cell>
          <cell r="DB457" t="str">
            <v/>
          </cell>
          <cell r="DC457" t="str">
            <v/>
          </cell>
          <cell r="DD457" t="str">
            <v/>
          </cell>
          <cell r="DE457" t="b">
            <v>0</v>
          </cell>
          <cell r="DF457" t="b">
            <v>0</v>
          </cell>
        </row>
        <row r="458">
          <cell r="A458" t="str">
            <v>COR1755</v>
          </cell>
          <cell r="B458" t="str">
            <v>Web Site / Tools Replacement</v>
          </cell>
          <cell r="C458" t="str">
            <v>Z2 - Change cancelled</v>
          </cell>
          <cell r="D458">
            <v>41197</v>
          </cell>
          <cell r="E458" t="str">
            <v>CO RCVD 30/09/2009,EQ PNDG 07/10/2009,EQ CLSD 15/10/2012
Moved from EQ-CLSD to 99. Change Cancelled 08/11/2017</v>
          </cell>
          <cell r="F458" t="str">
            <v xml:space="preserve">Current Xoserve web sites require design review and updates to current functionality of the CMS (Content management System) &amp; delivery of new system and design service(s). </v>
          </cell>
          <cell r="G458" t="b">
            <v>0</v>
          </cell>
          <cell r="H458" t="str">
            <v/>
          </cell>
          <cell r="I458">
            <v>40086</v>
          </cell>
          <cell r="L458" t="b">
            <v>0</v>
          </cell>
          <cell r="M458" t="str">
            <v/>
          </cell>
          <cell r="N458" t="str">
            <v/>
          </cell>
          <cell r="O458" t="str">
            <v/>
          </cell>
          <cell r="P458" t="str">
            <v>Dave Forder</v>
          </cell>
          <cell r="Q458" t="str">
            <v>Workload Meeting 30/09/09</v>
          </cell>
          <cell r="R458" t="str">
            <v>Graham Frankland</v>
          </cell>
          <cell r="S458" t="str">
            <v>Lorraine Cave</v>
          </cell>
          <cell r="T458" t="str">
            <v>CR (internal)</v>
          </cell>
          <cell r="U458" t="str">
            <v>CLOSED</v>
          </cell>
          <cell r="V458" t="b">
            <v>0</v>
          </cell>
          <cell r="X458" t="str">
            <v/>
          </cell>
          <cell r="AD458" t="str">
            <v/>
          </cell>
          <cell r="AF458" t="str">
            <v>CLSD</v>
          </cell>
          <cell r="AG458">
            <v>41197</v>
          </cell>
          <cell r="AN458" t="str">
            <v/>
          </cell>
          <cell r="AR458" t="str">
            <v/>
          </cell>
          <cell r="AS458" t="str">
            <v/>
          </cell>
          <cell r="AZ458" t="str">
            <v/>
          </cell>
          <cell r="BB458" t="str">
            <v/>
          </cell>
          <cell r="BC458" t="str">
            <v/>
          </cell>
          <cell r="BE458" t="b">
            <v>0</v>
          </cell>
          <cell r="BF458">
            <v>6</v>
          </cell>
          <cell r="BM458" t="str">
            <v/>
          </cell>
          <cell r="BO458" t="str">
            <v xml:space="preserve">15/10/12 KB - Status set to EQ-CLSD per e-mail from Max Pemberton which confirms decision that other events have superseded the requirements of this project and it is therefore no longer required.                                                           </v>
          </cell>
          <cell r="BQ458" t="str">
            <v/>
          </cell>
          <cell r="BS458" t="str">
            <v/>
          </cell>
          <cell r="BU458" t="str">
            <v/>
          </cell>
          <cell r="BW458" t="str">
            <v/>
          </cell>
          <cell r="BX458" t="str">
            <v/>
          </cell>
          <cell r="BY458" t="str">
            <v/>
          </cell>
          <cell r="BZ458" t="str">
            <v/>
          </cell>
          <cell r="CA458" t="str">
            <v/>
          </cell>
          <cell r="CB458" t="str">
            <v/>
          </cell>
          <cell r="CC458" t="str">
            <v/>
          </cell>
          <cell r="CD458" t="str">
            <v/>
          </cell>
          <cell r="CE458" t="str">
            <v/>
          </cell>
          <cell r="CF458" t="str">
            <v/>
          </cell>
          <cell r="CG458" t="b">
            <v>0</v>
          </cell>
          <cell r="CH458" t="str">
            <v/>
          </cell>
          <cell r="CJ458" t="b">
            <v>0</v>
          </cell>
          <cell r="CK458" t="b">
            <v>0</v>
          </cell>
          <cell r="CL458" t="b">
            <v>0</v>
          </cell>
          <cell r="CM458" t="str">
            <v/>
          </cell>
          <cell r="CO458" t="str">
            <v/>
          </cell>
          <cell r="CP458" t="str">
            <v/>
          </cell>
          <cell r="CQ458" t="b">
            <v>0</v>
          </cell>
          <cell r="CR458" t="b">
            <v>0</v>
          </cell>
          <cell r="CS458" t="str">
            <v/>
          </cell>
          <cell r="CT458" t="str">
            <v/>
          </cell>
          <cell r="CU458" t="str">
            <v/>
          </cell>
          <cell r="CV458" t="str">
            <v/>
          </cell>
          <cell r="CW458" t="str">
            <v/>
          </cell>
          <cell r="CX458" t="b">
            <v>0</v>
          </cell>
          <cell r="CY458" t="b">
            <v>0</v>
          </cell>
          <cell r="CZ458" t="b">
            <v>0</v>
          </cell>
          <cell r="DA458" t="b">
            <v>0</v>
          </cell>
          <cell r="DB458" t="str">
            <v/>
          </cell>
          <cell r="DC458" t="str">
            <v/>
          </cell>
          <cell r="DD458" t="str">
            <v/>
          </cell>
          <cell r="DE458" t="b">
            <v>0</v>
          </cell>
          <cell r="DF458" t="b">
            <v>0</v>
          </cell>
        </row>
        <row r="459">
          <cell r="A459" t="str">
            <v>COR1987</v>
          </cell>
          <cell r="B459" t="str">
            <v>Implementation of Modification Proposal 0292 (AQ Appeal Threshold)</v>
          </cell>
          <cell r="C459" t="str">
            <v>Z1 - Change completed</v>
          </cell>
          <cell r="D459">
            <v>41284</v>
          </cell>
          <cell r="E459" t="str">
            <v xml:space="preserve">CO RCVD 05/10/2010,EQ PNDG 06/10/2010,EQ PROD 19/10/2010,EQ SENT 03/11/2010,BE RCVD 05/11/2010,BE PNDG 05/11/2010,BE PROD 05/11/2010,BE SENT 07/12/2011,CA RCVD 21/12/2011,SN PNDG 21/12/2011,SN PROD 21/12/2011,SN SENT 22/12/2011,PD PROD 22/12/2011,EQ SENT </v>
          </cell>
          <cell r="F459" t="str">
            <v>The proposal seeks to permit a shipper to submit an AQ appeal where the variation requested more than 5% (provision value versus appealed value). Currently, the threshold is 20%. The Change Order is to investigate changing the value from 20% to [x]%</v>
          </cell>
          <cell r="G459" t="b">
            <v>0</v>
          </cell>
          <cell r="H459" t="str">
            <v/>
          </cell>
          <cell r="I459">
            <v>40456</v>
          </cell>
          <cell r="J459">
            <v>40470</v>
          </cell>
          <cell r="L459" t="b">
            <v>0</v>
          </cell>
          <cell r="M459" t="str">
            <v>ALL</v>
          </cell>
          <cell r="N459" t="str">
            <v/>
          </cell>
          <cell r="O459" t="str">
            <v>Alan Raper</v>
          </cell>
          <cell r="P459" t="str">
            <v>Chris Warner</v>
          </cell>
          <cell r="Q459" t="str">
            <v>Workload Meeting 06/10/10</v>
          </cell>
          <cell r="R459" t="str">
            <v>Linda Whitcroft</v>
          </cell>
          <cell r="S459" t="str">
            <v>Lorraine Cave</v>
          </cell>
          <cell r="T459" t="str">
            <v>CO</v>
          </cell>
          <cell r="U459" t="str">
            <v>COMPLETE</v>
          </cell>
          <cell r="V459" t="b">
            <v>1</v>
          </cell>
          <cell r="X459" t="str">
            <v>Rachel Nock</v>
          </cell>
          <cell r="Y459">
            <v>40470</v>
          </cell>
          <cell r="Z459">
            <v>40505</v>
          </cell>
          <cell r="AA459">
            <v>40505</v>
          </cell>
          <cell r="AB459">
            <v>40485</v>
          </cell>
          <cell r="AC459">
            <v>0</v>
          </cell>
          <cell r="AD459" t="str">
            <v/>
          </cell>
          <cell r="AE459">
            <v>40577</v>
          </cell>
          <cell r="AF459" t="str">
            <v>SENT</v>
          </cell>
          <cell r="AG459">
            <v>40485</v>
          </cell>
          <cell r="AH459">
            <v>40487</v>
          </cell>
          <cell r="AI459">
            <v>40501</v>
          </cell>
          <cell r="AJ459">
            <v>40499</v>
          </cell>
          <cell r="AK459">
            <v>40884</v>
          </cell>
          <cell r="AM459">
            <v>40884</v>
          </cell>
          <cell r="AN459" t="str">
            <v>Pre Sanction Meeting 29/11/11</v>
          </cell>
          <cell r="AO459">
            <v>40975</v>
          </cell>
          <cell r="AP459">
            <v>199080</v>
          </cell>
          <cell r="AR459" t="str">
            <v/>
          </cell>
          <cell r="AS459" t="str">
            <v>SENT</v>
          </cell>
          <cell r="AT459">
            <v>40884</v>
          </cell>
          <cell r="AU459">
            <v>40898</v>
          </cell>
          <cell r="AV459">
            <v>40917</v>
          </cell>
          <cell r="AW459">
            <v>40899</v>
          </cell>
          <cell r="AX459">
            <v>40899</v>
          </cell>
          <cell r="AY459">
            <v>40899</v>
          </cell>
          <cell r="AZ459" t="str">
            <v>Dave Turpin</v>
          </cell>
          <cell r="BA459">
            <v>40899</v>
          </cell>
          <cell r="BB459" t="str">
            <v>7 Mths</v>
          </cell>
          <cell r="BC459" t="str">
            <v>SENT</v>
          </cell>
          <cell r="BD459">
            <v>40899</v>
          </cell>
          <cell r="BE459" t="b">
            <v>0</v>
          </cell>
          <cell r="BF459">
            <v>3</v>
          </cell>
          <cell r="BG459">
            <v>40917</v>
          </cell>
          <cell r="BH459">
            <v>41047</v>
          </cell>
          <cell r="BI459">
            <v>41047</v>
          </cell>
          <cell r="BJ459">
            <v>41152</v>
          </cell>
          <cell r="BK459">
            <v>41284</v>
          </cell>
          <cell r="BM459" t="str">
            <v>CLSD</v>
          </cell>
          <cell r="BN459">
            <v>41284</v>
          </cell>
          <cell r="BO459" t="str">
            <v xml:space="preserve">11/01/13 DP - CCN Received from Alan Raper. CCN Sent to distribution. COR Closed. Status CLSD.
10/09/12 KB - Transferred from DT to LC due to change in roles. 
25/07/12 KB - Awaiting final invoices - CCN due date moved back to 31/08 per DT.               </v>
          </cell>
          <cell r="BQ459" t="str">
            <v/>
          </cell>
          <cell r="BS459" t="str">
            <v/>
          </cell>
          <cell r="BU459" t="str">
            <v/>
          </cell>
          <cell r="BW459" t="str">
            <v/>
          </cell>
          <cell r="BX459" t="str">
            <v/>
          </cell>
          <cell r="BY459" t="str">
            <v/>
          </cell>
          <cell r="BZ459" t="str">
            <v/>
          </cell>
          <cell r="CA459" t="str">
            <v/>
          </cell>
          <cell r="CB459" t="str">
            <v/>
          </cell>
          <cell r="CC459" t="str">
            <v/>
          </cell>
          <cell r="CD459" t="str">
            <v/>
          </cell>
          <cell r="CE459" t="str">
            <v/>
          </cell>
          <cell r="CF459" t="str">
            <v/>
          </cell>
          <cell r="CG459" t="b">
            <v>0</v>
          </cell>
          <cell r="CH459" t="str">
            <v/>
          </cell>
          <cell r="CJ459" t="b">
            <v>0</v>
          </cell>
          <cell r="CK459" t="b">
            <v>0</v>
          </cell>
          <cell r="CL459" t="b">
            <v>0</v>
          </cell>
          <cell r="CM459" t="str">
            <v/>
          </cell>
          <cell r="CO459" t="str">
            <v/>
          </cell>
          <cell r="CP459" t="str">
            <v/>
          </cell>
          <cell r="CQ459" t="b">
            <v>0</v>
          </cell>
          <cell r="CR459" t="b">
            <v>0</v>
          </cell>
          <cell r="CS459" t="str">
            <v/>
          </cell>
          <cell r="CT459" t="str">
            <v/>
          </cell>
          <cell r="CU459" t="str">
            <v/>
          </cell>
          <cell r="CV459" t="str">
            <v/>
          </cell>
          <cell r="CW459" t="str">
            <v/>
          </cell>
          <cell r="CX459" t="b">
            <v>0</v>
          </cell>
          <cell r="CY459" t="b">
            <v>0</v>
          </cell>
          <cell r="CZ459" t="b">
            <v>0</v>
          </cell>
          <cell r="DA459" t="b">
            <v>0</v>
          </cell>
          <cell r="DB459" t="str">
            <v/>
          </cell>
          <cell r="DC459" t="str">
            <v/>
          </cell>
          <cell r="DD459" t="str">
            <v/>
          </cell>
          <cell r="DE459" t="b">
            <v>0</v>
          </cell>
          <cell r="DF459" t="b">
            <v>0</v>
          </cell>
        </row>
        <row r="460">
          <cell r="A460" t="str">
            <v>COR3261</v>
          </cell>
          <cell r="B460" t="str">
            <v>Shipperless Supply Point Report (AWAITING CONFIRMATION OF CLOSURE)</v>
          </cell>
          <cell r="C460" t="str">
            <v>Z2 - Change cancelled</v>
          </cell>
          <cell r="D460">
            <v>42450</v>
          </cell>
          <cell r="E460" t="str">
            <v>CO-RCVD 19/11/2013
EQ-PROD 02/12/2013
PD-PROD 30/06/2015
PD-CLSD 21/03/2016</v>
          </cell>
          <cell r="F460" t="str">
            <v>A new report is required detailing Shipperless Supply points by DN on a monthly basis.</v>
          </cell>
          <cell r="G460" t="b">
            <v>0</v>
          </cell>
          <cell r="H460" t="str">
            <v/>
          </cell>
          <cell r="I460">
            <v>41597</v>
          </cell>
          <cell r="J460">
            <v>41610</v>
          </cell>
          <cell r="L460" t="b">
            <v>1</v>
          </cell>
          <cell r="M460" t="str">
            <v>ADN</v>
          </cell>
          <cell r="N460" t="str">
            <v/>
          </cell>
          <cell r="O460" t="str">
            <v>Colin Thomson</v>
          </cell>
          <cell r="P460" t="str">
            <v>Joel Martin</v>
          </cell>
          <cell r="Q460" t="str">
            <v>Lorraine Cave</v>
          </cell>
          <cell r="R460" t="str">
            <v/>
          </cell>
          <cell r="S460" t="str">
            <v>Lorraine Cave</v>
          </cell>
          <cell r="T460" t="str">
            <v>CO</v>
          </cell>
          <cell r="U460" t="str">
            <v>CLOSED</v>
          </cell>
          <cell r="V460" t="b">
            <v>1</v>
          </cell>
          <cell r="W460">
            <v>42450</v>
          </cell>
          <cell r="X460" t="str">
            <v>Nita Patel</v>
          </cell>
          <cell r="Y460">
            <v>41610</v>
          </cell>
          <cell r="AD460" t="str">
            <v/>
          </cell>
          <cell r="AF460" t="str">
            <v>PROD</v>
          </cell>
          <cell r="AG460">
            <v>41610</v>
          </cell>
          <cell r="AN460" t="str">
            <v/>
          </cell>
          <cell r="AR460" t="str">
            <v/>
          </cell>
          <cell r="AS460" t="str">
            <v/>
          </cell>
          <cell r="AZ460" t="str">
            <v/>
          </cell>
          <cell r="BB460" t="str">
            <v/>
          </cell>
          <cell r="BC460" t="str">
            <v/>
          </cell>
          <cell r="BE460" t="b">
            <v>0</v>
          </cell>
          <cell r="BF460">
            <v>3</v>
          </cell>
          <cell r="BM460" t="str">
            <v/>
          </cell>
          <cell r="BO460" t="str">
            <v>21/03/16 -Planning meeting today LC happy to close as this work as per DT email evidence. This should have been closed last year.
14/12/15 Cm Planning meeting -  LC TO GET CLOSEDOWN INFO/CONFIRMATION.
17/11/15 - CM email chaser to LC to get formal closur</v>
          </cell>
          <cell r="BQ460" t="str">
            <v/>
          </cell>
          <cell r="BS460" t="str">
            <v/>
          </cell>
          <cell r="BU460" t="str">
            <v/>
          </cell>
          <cell r="BW460" t="str">
            <v/>
          </cell>
          <cell r="BX460" t="str">
            <v/>
          </cell>
          <cell r="BY460" t="str">
            <v/>
          </cell>
          <cell r="BZ460" t="str">
            <v/>
          </cell>
          <cell r="CA460" t="str">
            <v/>
          </cell>
          <cell r="CB460" t="str">
            <v/>
          </cell>
          <cell r="CC460" t="str">
            <v/>
          </cell>
          <cell r="CD460" t="str">
            <v/>
          </cell>
          <cell r="CE460" t="str">
            <v/>
          </cell>
          <cell r="CF460" t="str">
            <v/>
          </cell>
          <cell r="CG460" t="b">
            <v>0</v>
          </cell>
          <cell r="CH460" t="str">
            <v/>
          </cell>
          <cell r="CJ460" t="b">
            <v>0</v>
          </cell>
          <cell r="CK460" t="b">
            <v>0</v>
          </cell>
          <cell r="CL460" t="b">
            <v>0</v>
          </cell>
          <cell r="CM460" t="str">
            <v/>
          </cell>
          <cell r="CO460" t="str">
            <v/>
          </cell>
          <cell r="CP460" t="str">
            <v/>
          </cell>
          <cell r="CQ460" t="b">
            <v>0</v>
          </cell>
          <cell r="CR460" t="b">
            <v>0</v>
          </cell>
          <cell r="CS460" t="str">
            <v/>
          </cell>
          <cell r="CT460" t="str">
            <v/>
          </cell>
          <cell r="CU460" t="str">
            <v/>
          </cell>
          <cell r="CV460" t="str">
            <v/>
          </cell>
          <cell r="CW460" t="str">
            <v/>
          </cell>
          <cell r="CX460" t="b">
            <v>0</v>
          </cell>
          <cell r="CY460" t="b">
            <v>0</v>
          </cell>
          <cell r="CZ460" t="b">
            <v>0</v>
          </cell>
          <cell r="DA460" t="b">
            <v>0</v>
          </cell>
          <cell r="DB460" t="str">
            <v/>
          </cell>
          <cell r="DC460" t="str">
            <v/>
          </cell>
          <cell r="DD460" t="str">
            <v/>
          </cell>
          <cell r="DE460" t="b">
            <v>0</v>
          </cell>
          <cell r="DF460" t="b">
            <v>0</v>
          </cell>
        </row>
        <row r="461">
          <cell r="A461" t="str">
            <v>COR3262</v>
          </cell>
          <cell r="B461" t="str">
            <v>AQ Review 2014</v>
          </cell>
          <cell r="C461" t="str">
            <v>Z1 - Change completed</v>
          </cell>
          <cell r="D461">
            <v>41988</v>
          </cell>
          <cell r="E461" t="str">
            <v>CO-RCVD 20/11/2013
PD-PROD 03/06/2014
PD-IMPD 05/10/2014
PD-CLSD 15/12/2014</v>
          </cell>
          <cell r="F461" t="str">
            <v/>
          </cell>
          <cell r="G461" t="b">
            <v>0</v>
          </cell>
          <cell r="H461" t="str">
            <v/>
          </cell>
          <cell r="I461">
            <v>41598</v>
          </cell>
          <cell r="K461">
            <v>41913</v>
          </cell>
          <cell r="L461" t="b">
            <v>0</v>
          </cell>
          <cell r="M461" t="str">
            <v/>
          </cell>
          <cell r="N461" t="str">
            <v/>
          </cell>
          <cell r="O461" t="str">
            <v/>
          </cell>
          <cell r="P461" t="str">
            <v>Jo Rooney</v>
          </cell>
          <cell r="Q461" t="str">
            <v>Linda Whitcroft / Lorraine Cave</v>
          </cell>
          <cell r="R461" t="str">
            <v>Linda Whitcroft</v>
          </cell>
          <cell r="S461" t="str">
            <v>Lorraine Cave</v>
          </cell>
          <cell r="T461" t="str">
            <v>CR (internal)</v>
          </cell>
          <cell r="U461" t="str">
            <v>COMPLETE</v>
          </cell>
          <cell r="V461" t="b">
            <v>0</v>
          </cell>
          <cell r="W461">
            <v>41988</v>
          </cell>
          <cell r="X461" t="str">
            <v>Jo Rooney</v>
          </cell>
          <cell r="AD461" t="str">
            <v/>
          </cell>
          <cell r="AF461" t="str">
            <v/>
          </cell>
          <cell r="AN461" t="str">
            <v/>
          </cell>
          <cell r="AR461" t="str">
            <v/>
          </cell>
          <cell r="AS461" t="str">
            <v/>
          </cell>
          <cell r="AZ461" t="str">
            <v/>
          </cell>
          <cell r="BB461" t="str">
            <v/>
          </cell>
          <cell r="BC461" t="str">
            <v/>
          </cell>
          <cell r="BE461" t="b">
            <v>0</v>
          </cell>
          <cell r="BF461">
            <v>6</v>
          </cell>
          <cell r="BG461">
            <v>41610</v>
          </cell>
          <cell r="BH461">
            <v>41917</v>
          </cell>
          <cell r="BI461">
            <v>41917</v>
          </cell>
          <cell r="BM461" t="str">
            <v>CLSD</v>
          </cell>
          <cell r="BN461">
            <v>41988</v>
          </cell>
          <cell r="BO461" t="str">
            <v>06/10/14 KB - Comms issued to Networks confirming successful implementation; project will now progress through to closedown. 
10/02/13 KB - Project start date taken from Feb Portfolio Plan. 
20/11/13 KB - New COR logged per email from Jo Rooney.  No docum</v>
          </cell>
          <cell r="BQ461" t="str">
            <v/>
          </cell>
          <cell r="BS461" t="str">
            <v/>
          </cell>
          <cell r="BU461" t="str">
            <v/>
          </cell>
          <cell r="BW461" t="str">
            <v/>
          </cell>
          <cell r="BX461" t="str">
            <v/>
          </cell>
          <cell r="BY461" t="str">
            <v/>
          </cell>
          <cell r="BZ461" t="str">
            <v/>
          </cell>
          <cell r="CA461" t="str">
            <v/>
          </cell>
          <cell r="CB461" t="str">
            <v/>
          </cell>
          <cell r="CC461" t="str">
            <v/>
          </cell>
          <cell r="CD461" t="str">
            <v/>
          </cell>
          <cell r="CE461" t="str">
            <v/>
          </cell>
          <cell r="CF461" t="str">
            <v/>
          </cell>
          <cell r="CG461" t="b">
            <v>0</v>
          </cell>
          <cell r="CH461" t="str">
            <v/>
          </cell>
          <cell r="CJ461" t="b">
            <v>0</v>
          </cell>
          <cell r="CK461" t="b">
            <v>0</v>
          </cell>
          <cell r="CL461" t="b">
            <v>0</v>
          </cell>
          <cell r="CM461" t="str">
            <v/>
          </cell>
          <cell r="CO461" t="str">
            <v/>
          </cell>
          <cell r="CP461" t="str">
            <v/>
          </cell>
          <cell r="CQ461" t="b">
            <v>0</v>
          </cell>
          <cell r="CR461" t="b">
            <v>0</v>
          </cell>
          <cell r="CS461" t="str">
            <v/>
          </cell>
          <cell r="CT461" t="str">
            <v/>
          </cell>
          <cell r="CU461" t="str">
            <v/>
          </cell>
          <cell r="CV461" t="str">
            <v/>
          </cell>
          <cell r="CW461" t="str">
            <v/>
          </cell>
          <cell r="CX461" t="b">
            <v>0</v>
          </cell>
          <cell r="CY461" t="b">
            <v>0</v>
          </cell>
          <cell r="CZ461" t="b">
            <v>0</v>
          </cell>
          <cell r="DA461" t="b">
            <v>0</v>
          </cell>
          <cell r="DB461" t="str">
            <v/>
          </cell>
          <cell r="DC461" t="str">
            <v/>
          </cell>
          <cell r="DD461" t="str">
            <v/>
          </cell>
          <cell r="DE461" t="b">
            <v>0</v>
          </cell>
          <cell r="DF461" t="b">
            <v>0</v>
          </cell>
        </row>
        <row r="462">
          <cell r="A462" t="str">
            <v>COR3005</v>
          </cell>
          <cell r="B462" t="str">
            <v>Gemini Exit UIOLI incorrectly linked to Meter ID</v>
          </cell>
          <cell r="C462" t="str">
            <v>Z1 - Change completed</v>
          </cell>
          <cell r="D462">
            <v>41759</v>
          </cell>
          <cell r="E462" t="str">
            <v>BE-PROD 25/11/12013
BE-SENT 26/11/2013
CA-RCVD 06/12/2013
SN-PROD 06/12/2013
SN-SENT 03/01/2014
PD-PROD 03/01/2014
PD-IMPD 16/02/2014
PD-SENT 09/04/2014
PD-CLSD 30/04/2014</v>
          </cell>
          <cell r="F462" t="str">
            <v>The Gemini Exit algorithm to calculate UIOLI should be amended to use the Exit Point meter data in aggregate and not the Meter ID</v>
          </cell>
          <cell r="G462" t="b">
            <v>0</v>
          </cell>
          <cell r="H462" t="str">
            <v/>
          </cell>
          <cell r="I462">
            <v>41551</v>
          </cell>
          <cell r="L462" t="b">
            <v>0</v>
          </cell>
          <cell r="M462" t="str">
            <v>NNW</v>
          </cell>
          <cell r="N462" t="str">
            <v>NGT</v>
          </cell>
          <cell r="O462" t="str">
            <v>Sean McGoldrick</v>
          </cell>
          <cell r="P462" t="str">
            <v>Sean McGoldrick</v>
          </cell>
          <cell r="Q462" t="str">
            <v>Lee Foster</v>
          </cell>
          <cell r="R462" t="str">
            <v>Lee Foster</v>
          </cell>
          <cell r="S462" t="str">
            <v>Andy Earnshaw</v>
          </cell>
          <cell r="T462" t="str">
            <v>CO</v>
          </cell>
          <cell r="U462" t="str">
            <v>COMPLETE</v>
          </cell>
          <cell r="V462" t="b">
            <v>1</v>
          </cell>
          <cell r="X462" t="str">
            <v>Jo Beardsmore</v>
          </cell>
          <cell r="AD462" t="str">
            <v/>
          </cell>
          <cell r="AF462" t="str">
            <v/>
          </cell>
          <cell r="AK462">
            <v>41604</v>
          </cell>
          <cell r="AM462">
            <v>41604</v>
          </cell>
          <cell r="AN462" t="str">
            <v>Pre Sanction Meeting 19/11/13</v>
          </cell>
          <cell r="AO462">
            <v>41634</v>
          </cell>
          <cell r="AP462">
            <v>5260</v>
          </cell>
          <cell r="AR462" t="str">
            <v/>
          </cell>
          <cell r="AS462" t="str">
            <v>SENT</v>
          </cell>
          <cell r="AT462">
            <v>41604</v>
          </cell>
          <cell r="AU462">
            <v>41614</v>
          </cell>
          <cell r="AV462">
            <v>41627</v>
          </cell>
          <cell r="AW462">
            <v>41627</v>
          </cell>
          <cell r="AX462">
            <v>41642</v>
          </cell>
          <cell r="AZ462" t="str">
            <v>Julie Varney 08/01/14</v>
          </cell>
          <cell r="BA462">
            <v>41642</v>
          </cell>
          <cell r="BB462" t="str">
            <v/>
          </cell>
          <cell r="BC462" t="str">
            <v>SENT</v>
          </cell>
          <cell r="BD462">
            <v>41642</v>
          </cell>
          <cell r="BE462" t="b">
            <v>0</v>
          </cell>
          <cell r="BF462">
            <v>5</v>
          </cell>
          <cell r="BH462">
            <v>41686</v>
          </cell>
          <cell r="BI462">
            <v>41686</v>
          </cell>
          <cell r="BJ462">
            <v>41738</v>
          </cell>
          <cell r="BM462" t="str">
            <v>CLSD</v>
          </cell>
          <cell r="BN462">
            <v>41759</v>
          </cell>
          <cell r="BO462" t="str">
            <v>10/03/14 KB - Per email from Jo Beardsmore dated 06/03 - Unfortunately NG are still reviewing the BUCs and therefore the delivery date of these two CCNs will be later than planned. Will an email with the updated dates suffice.  
Spoke to Jo and advised th</v>
          </cell>
          <cell r="BQ462" t="str">
            <v/>
          </cell>
          <cell r="BS462" t="str">
            <v/>
          </cell>
          <cell r="BU462" t="str">
            <v/>
          </cell>
          <cell r="BW462" t="str">
            <v/>
          </cell>
          <cell r="BX462" t="str">
            <v/>
          </cell>
          <cell r="BY462" t="str">
            <v/>
          </cell>
          <cell r="BZ462" t="str">
            <v/>
          </cell>
          <cell r="CA462" t="str">
            <v/>
          </cell>
          <cell r="CB462" t="str">
            <v/>
          </cell>
          <cell r="CC462" t="str">
            <v/>
          </cell>
          <cell r="CD462" t="str">
            <v/>
          </cell>
          <cell r="CE462" t="str">
            <v/>
          </cell>
          <cell r="CF462" t="str">
            <v/>
          </cell>
          <cell r="CG462" t="b">
            <v>0</v>
          </cell>
          <cell r="CH462" t="str">
            <v/>
          </cell>
          <cell r="CJ462" t="b">
            <v>0</v>
          </cell>
          <cell r="CK462" t="b">
            <v>0</v>
          </cell>
          <cell r="CL462" t="b">
            <v>0</v>
          </cell>
          <cell r="CM462" t="str">
            <v/>
          </cell>
          <cell r="CO462" t="str">
            <v/>
          </cell>
          <cell r="CP462" t="str">
            <v/>
          </cell>
          <cell r="CQ462" t="b">
            <v>0</v>
          </cell>
          <cell r="CR462" t="b">
            <v>0</v>
          </cell>
          <cell r="CS462" t="str">
            <v/>
          </cell>
          <cell r="CT462" t="str">
            <v/>
          </cell>
          <cell r="CU462" t="str">
            <v/>
          </cell>
          <cell r="CV462" t="str">
            <v/>
          </cell>
          <cell r="CW462" t="str">
            <v/>
          </cell>
          <cell r="CX462" t="b">
            <v>0</v>
          </cell>
          <cell r="CY462" t="b">
            <v>0</v>
          </cell>
          <cell r="CZ462" t="b">
            <v>0</v>
          </cell>
          <cell r="DA462" t="b">
            <v>0</v>
          </cell>
          <cell r="DB462" t="str">
            <v/>
          </cell>
          <cell r="DC462" t="str">
            <v/>
          </cell>
          <cell r="DD462" t="str">
            <v/>
          </cell>
          <cell r="DE462" t="b">
            <v>0</v>
          </cell>
          <cell r="DF462" t="b">
            <v>0</v>
          </cell>
        </row>
        <row r="463">
          <cell r="A463" t="str">
            <v>COR3218</v>
          </cell>
          <cell r="B463" t="str">
            <v>Gemini Exit DN Adjustment Transparency</v>
          </cell>
          <cell r="C463" t="str">
            <v>Z1 - Change completed</v>
          </cell>
          <cell r="D463">
            <v>41746</v>
          </cell>
          <cell r="E463" t="str">
            <v>BE-PROD 25/11/2013
BE-SENT 26/11/2013
CA-RCVD 06/12/2013
SN-PROD 06/12/2013
SN-SENT 03/01/2014
PD-PROD 03/01/2014
PD-IMPD 16/02/2014
PD-SENT 09/04/2014
PD-CLSD 17/04/2014</v>
          </cell>
          <cell r="F463" t="str">
            <v xml:space="preserve">
An audit button is required which if clicked will display the audit details recorded in the system in the same way as all other audit buttons in Gemini Exit.
Without this change the DNO users are unable to see the remarks for these DN Adjustment changes</v>
          </cell>
          <cell r="G463" t="b">
            <v>0</v>
          </cell>
          <cell r="H463" t="str">
            <v/>
          </cell>
          <cell r="I463">
            <v>41551</v>
          </cell>
          <cell r="L463" t="b">
            <v>0</v>
          </cell>
          <cell r="M463" t="str">
            <v>NNW</v>
          </cell>
          <cell r="N463" t="str">
            <v>NGT</v>
          </cell>
          <cell r="O463" t="str">
            <v>Sean McGoldrick</v>
          </cell>
          <cell r="P463" t="str">
            <v>Sean McGoldrick</v>
          </cell>
          <cell r="Q463" t="str">
            <v>Lee Foster</v>
          </cell>
          <cell r="R463" t="str">
            <v>Lee Foster</v>
          </cell>
          <cell r="S463" t="str">
            <v>Andy Earnshaw</v>
          </cell>
          <cell r="T463" t="str">
            <v>CO</v>
          </cell>
          <cell r="U463" t="str">
            <v>COMPLETE</v>
          </cell>
          <cell r="V463" t="b">
            <v>1</v>
          </cell>
          <cell r="X463" t="str">
            <v>Jo Beardsmore</v>
          </cell>
          <cell r="AD463" t="str">
            <v/>
          </cell>
          <cell r="AF463" t="str">
            <v/>
          </cell>
          <cell r="AK463">
            <v>41604</v>
          </cell>
          <cell r="AM463">
            <v>41604</v>
          </cell>
          <cell r="AN463" t="str">
            <v>Pre Sanction Meeting 19/11/13</v>
          </cell>
          <cell r="AO463">
            <v>41634</v>
          </cell>
          <cell r="AP463">
            <v>3476</v>
          </cell>
          <cell r="AR463" t="str">
            <v/>
          </cell>
          <cell r="AS463" t="str">
            <v>SENT</v>
          </cell>
          <cell r="AT463">
            <v>41604</v>
          </cell>
          <cell r="AU463">
            <v>41614</v>
          </cell>
          <cell r="AV463">
            <v>41627</v>
          </cell>
          <cell r="AW463">
            <v>41627</v>
          </cell>
          <cell r="AX463">
            <v>41642</v>
          </cell>
          <cell r="AZ463" t="str">
            <v>Julie Varney 08/01/14</v>
          </cell>
          <cell r="BA463">
            <v>41642</v>
          </cell>
          <cell r="BB463" t="str">
            <v/>
          </cell>
          <cell r="BC463" t="str">
            <v>SENT</v>
          </cell>
          <cell r="BD463">
            <v>41642</v>
          </cell>
          <cell r="BE463" t="b">
            <v>0</v>
          </cell>
          <cell r="BF463">
            <v>5</v>
          </cell>
          <cell r="BH463">
            <v>41686</v>
          </cell>
          <cell r="BI463">
            <v>41686</v>
          </cell>
          <cell r="BJ463">
            <v>41738</v>
          </cell>
          <cell r="BK463">
            <v>41738</v>
          </cell>
          <cell r="BM463" t="str">
            <v>CLSD</v>
          </cell>
          <cell r="BN463">
            <v>41746</v>
          </cell>
          <cell r="BO463" t="str">
            <v>10/03/14 KB - Per email from Jo Beardsmore dated 06/03 - Unfortunately NG are still reviewing the BUCs and therefore the delivery date of these two CCNs will be later than planned. Will an email with the updated dates suffice.  
Spoke to Jo and advised th</v>
          </cell>
          <cell r="BQ463" t="str">
            <v/>
          </cell>
          <cell r="BS463" t="str">
            <v/>
          </cell>
          <cell r="BU463" t="str">
            <v/>
          </cell>
          <cell r="BW463" t="str">
            <v/>
          </cell>
          <cell r="BX463" t="str">
            <v/>
          </cell>
          <cell r="BY463" t="str">
            <v/>
          </cell>
          <cell r="BZ463" t="str">
            <v/>
          </cell>
          <cell r="CA463" t="str">
            <v/>
          </cell>
          <cell r="CB463" t="str">
            <v/>
          </cell>
          <cell r="CC463" t="str">
            <v/>
          </cell>
          <cell r="CD463" t="str">
            <v/>
          </cell>
          <cell r="CE463" t="str">
            <v/>
          </cell>
          <cell r="CF463" t="str">
            <v/>
          </cell>
          <cell r="CG463" t="b">
            <v>0</v>
          </cell>
          <cell r="CH463" t="str">
            <v/>
          </cell>
          <cell r="CJ463" t="b">
            <v>0</v>
          </cell>
          <cell r="CK463" t="b">
            <v>0</v>
          </cell>
          <cell r="CL463" t="b">
            <v>0</v>
          </cell>
          <cell r="CM463" t="str">
            <v/>
          </cell>
          <cell r="CO463" t="str">
            <v/>
          </cell>
          <cell r="CP463" t="str">
            <v/>
          </cell>
          <cell r="CQ463" t="b">
            <v>0</v>
          </cell>
          <cell r="CR463" t="b">
            <v>0</v>
          </cell>
          <cell r="CS463" t="str">
            <v/>
          </cell>
          <cell r="CT463" t="str">
            <v/>
          </cell>
          <cell r="CU463" t="str">
            <v/>
          </cell>
          <cell r="CV463" t="str">
            <v/>
          </cell>
          <cell r="CW463" t="str">
            <v/>
          </cell>
          <cell r="CX463" t="b">
            <v>0</v>
          </cell>
          <cell r="CY463" t="b">
            <v>0</v>
          </cell>
          <cell r="CZ463" t="b">
            <v>0</v>
          </cell>
          <cell r="DA463" t="b">
            <v>0</v>
          </cell>
          <cell r="DB463" t="str">
            <v/>
          </cell>
          <cell r="DC463" t="str">
            <v/>
          </cell>
          <cell r="DD463" t="str">
            <v/>
          </cell>
          <cell r="DE463" t="b">
            <v>0</v>
          </cell>
          <cell r="DF463" t="b">
            <v>0</v>
          </cell>
        </row>
        <row r="464">
          <cell r="A464" t="str">
            <v>COR1974</v>
          </cell>
          <cell r="B464" t="str">
            <v>Shipper Credit Contact Details</v>
          </cell>
          <cell r="C464" t="str">
            <v>Z1 - Change completed</v>
          </cell>
          <cell r="D464">
            <v>40687</v>
          </cell>
          <cell r="E464" t="str">
            <v xml:space="preserve">CO RCVD 19/05/2010,EQ PNDG 19/05/2010,EQ PROD 03/06/2010,EQ SENT 03/06/2010,BE RCVD 04/06/2010,BE PNDG 04/06/2010,BE PROD 04/06/2010,BE SENT 14/09/2010,CA RCVD 18/10/2010,SN PNDG 18/10/2010,SN PROD 18/10/2010,SN SENT 27/10/2010,PD PROD 27/10/2010,PD SENT </v>
          </cell>
          <cell r="F464" t="str">
            <v>It has been identified through MOD252 UNC Review Group that a centralised process for the management of Shipper credit contacts is required for Transporters.</v>
          </cell>
          <cell r="G464" t="b">
            <v>0</v>
          </cell>
          <cell r="H464" t="str">
            <v>xrn2024</v>
          </cell>
          <cell r="I464">
            <v>40317</v>
          </cell>
          <cell r="J464">
            <v>40332</v>
          </cell>
          <cell r="L464" t="b">
            <v>0</v>
          </cell>
          <cell r="M464" t="str">
            <v>ALL</v>
          </cell>
          <cell r="N464" t="str">
            <v/>
          </cell>
          <cell r="O464" t="str">
            <v>Joel Martin</v>
          </cell>
          <cell r="P464" t="str">
            <v>Rawinda Basra</v>
          </cell>
          <cell r="Q464" t="str">
            <v>Workload Meeting 19/05/10</v>
          </cell>
          <cell r="R464" t="str">
            <v>Mark Cockayne</v>
          </cell>
          <cell r="S464" t="str">
            <v>Lorraine Cave</v>
          </cell>
          <cell r="T464" t="str">
            <v>CO</v>
          </cell>
          <cell r="U464" t="str">
            <v>COMPLETE</v>
          </cell>
          <cell r="V464" t="b">
            <v>1</v>
          </cell>
          <cell r="X464" t="str">
            <v>Stephen Chivers</v>
          </cell>
          <cell r="Y464">
            <v>40332</v>
          </cell>
          <cell r="Z464">
            <v>40332</v>
          </cell>
          <cell r="AA464">
            <v>40332</v>
          </cell>
          <cell r="AB464">
            <v>40332</v>
          </cell>
          <cell r="AC464">
            <v>0</v>
          </cell>
          <cell r="AD464" t="str">
            <v xml:space="preserve">10 weeks from receipt of BEO </v>
          </cell>
          <cell r="AE464">
            <v>40424</v>
          </cell>
          <cell r="AF464" t="str">
            <v>SENT</v>
          </cell>
          <cell r="AG464">
            <v>40332</v>
          </cell>
          <cell r="AH464">
            <v>40333</v>
          </cell>
          <cell r="AI464">
            <v>40347</v>
          </cell>
          <cell r="AJ464">
            <v>40344</v>
          </cell>
          <cell r="AK464">
            <v>40438</v>
          </cell>
          <cell r="AL464">
            <v>40438</v>
          </cell>
          <cell r="AM464">
            <v>40435</v>
          </cell>
          <cell r="AN464" t="str">
            <v>XM2 Review Meeting 14/09/10</v>
          </cell>
          <cell r="AO464">
            <v>40526</v>
          </cell>
          <cell r="AP464">
            <v>12390</v>
          </cell>
          <cell r="AR464" t="str">
            <v/>
          </cell>
          <cell r="AS464" t="str">
            <v>SENT</v>
          </cell>
          <cell r="AT464">
            <v>40435</v>
          </cell>
          <cell r="AU464">
            <v>40469</v>
          </cell>
          <cell r="AV464">
            <v>40483</v>
          </cell>
          <cell r="AW464">
            <v>40478</v>
          </cell>
          <cell r="AX464">
            <v>40492</v>
          </cell>
          <cell r="AZ464" t="str">
            <v/>
          </cell>
          <cell r="BA464">
            <v>40478</v>
          </cell>
          <cell r="BB464" t="str">
            <v>15 weeks</v>
          </cell>
          <cell r="BC464" t="str">
            <v>SENT</v>
          </cell>
          <cell r="BD464">
            <v>40478</v>
          </cell>
          <cell r="BE464" t="b">
            <v>0</v>
          </cell>
          <cell r="BF464">
            <v>4</v>
          </cell>
          <cell r="BG464">
            <v>40317</v>
          </cell>
          <cell r="BH464">
            <v>40533</v>
          </cell>
          <cell r="BI464">
            <v>40533</v>
          </cell>
          <cell r="BJ464">
            <v>40588</v>
          </cell>
          <cell r="BK464">
            <v>40588</v>
          </cell>
          <cell r="BL464">
            <v>40616</v>
          </cell>
          <cell r="BM464" t="str">
            <v>CLSD</v>
          </cell>
          <cell r="BN464">
            <v>40687</v>
          </cell>
          <cell r="BO464" t="str">
            <v>10/09/12 KB - Transferred from DT to LC due to change in roles.                                                                                                                         09/03/11 AK - Email rec'd from Joel Martin in response to previous emai</v>
          </cell>
          <cell r="BQ464" t="str">
            <v/>
          </cell>
          <cell r="BS464" t="str">
            <v/>
          </cell>
          <cell r="BU464" t="str">
            <v/>
          </cell>
          <cell r="BW464" t="str">
            <v/>
          </cell>
          <cell r="BX464" t="str">
            <v/>
          </cell>
          <cell r="BY464" t="str">
            <v/>
          </cell>
          <cell r="BZ464" t="str">
            <v/>
          </cell>
          <cell r="CA464" t="str">
            <v/>
          </cell>
          <cell r="CB464" t="str">
            <v/>
          </cell>
          <cell r="CC464" t="str">
            <v/>
          </cell>
          <cell r="CD464" t="str">
            <v/>
          </cell>
          <cell r="CE464" t="str">
            <v/>
          </cell>
          <cell r="CF464" t="str">
            <v/>
          </cell>
          <cell r="CG464" t="b">
            <v>0</v>
          </cell>
          <cell r="CH464" t="str">
            <v/>
          </cell>
          <cell r="CJ464" t="b">
            <v>0</v>
          </cell>
          <cell r="CK464" t="b">
            <v>0</v>
          </cell>
          <cell r="CL464" t="b">
            <v>0</v>
          </cell>
          <cell r="CM464" t="str">
            <v/>
          </cell>
          <cell r="CO464" t="str">
            <v/>
          </cell>
          <cell r="CP464" t="str">
            <v/>
          </cell>
          <cell r="CQ464" t="b">
            <v>0</v>
          </cell>
          <cell r="CR464" t="b">
            <v>0</v>
          </cell>
          <cell r="CS464" t="str">
            <v/>
          </cell>
          <cell r="CT464" t="str">
            <v/>
          </cell>
          <cell r="CU464" t="str">
            <v/>
          </cell>
          <cell r="CV464" t="str">
            <v/>
          </cell>
          <cell r="CW464" t="str">
            <v/>
          </cell>
          <cell r="CX464" t="b">
            <v>0</v>
          </cell>
          <cell r="CY464" t="b">
            <v>0</v>
          </cell>
          <cell r="CZ464" t="b">
            <v>0</v>
          </cell>
          <cell r="DA464" t="b">
            <v>0</v>
          </cell>
          <cell r="DB464" t="str">
            <v/>
          </cell>
          <cell r="DC464" t="str">
            <v/>
          </cell>
          <cell r="DD464" t="str">
            <v/>
          </cell>
          <cell r="DE464" t="b">
            <v>0</v>
          </cell>
          <cell r="DF464" t="b">
            <v>0</v>
          </cell>
        </row>
        <row r="465">
          <cell r="A465" t="str">
            <v>COR1532</v>
          </cell>
          <cell r="B465" t="str">
            <v>Gemini Non-Business Days</v>
          </cell>
          <cell r="C465" t="str">
            <v>Z2 - Change cancelled</v>
          </cell>
          <cell r="D465">
            <v>41824</v>
          </cell>
          <cell r="E465" t="str">
            <v>CO RCVD 25/03/2009
EQ PNDG 25/03/2009
EQ PROD 07/04/2009
EQ SENT 01/05/2009
BE RCVD 06/05/2009
BE PNDG 06/05/2009
BE PROD 06/05/2009
EQ SENT 01/05/2009
BE PROD 06/05/2009
BE-CLSD 04/07/2014</v>
          </cell>
          <cell r="F465" t="str">
            <v>Xoserve Billing are not currently able to input non-business days into Gemini which may effect the billing calendar &amp; result in issuing a scheduled invoice on the wrong day. The functionality currently exists in an NGT role but the impacts would hit Xoser</v>
          </cell>
          <cell r="G465" t="b">
            <v>0</v>
          </cell>
          <cell r="H465" t="str">
            <v/>
          </cell>
          <cell r="I465">
            <v>39897</v>
          </cell>
          <cell r="J465">
            <v>39911</v>
          </cell>
          <cell r="L465" t="b">
            <v>0</v>
          </cell>
          <cell r="M465" t="str">
            <v/>
          </cell>
          <cell r="N465" t="str">
            <v/>
          </cell>
          <cell r="O465" t="str">
            <v/>
          </cell>
          <cell r="P465" t="str">
            <v>Richard Jones</v>
          </cell>
          <cell r="Q465" t="str">
            <v>Workload Meeting 25/03/09</v>
          </cell>
          <cell r="R465" t="str">
            <v/>
          </cell>
          <cell r="S465" t="str">
            <v>Jessica Harris</v>
          </cell>
          <cell r="T465" t="str">
            <v>CR (internal)</v>
          </cell>
          <cell r="U465" t="str">
            <v>CLOSED</v>
          </cell>
          <cell r="V465" t="b">
            <v>0</v>
          </cell>
          <cell r="W465">
            <v>41824</v>
          </cell>
          <cell r="X465" t="str">
            <v/>
          </cell>
          <cell r="Y465">
            <v>39910</v>
          </cell>
          <cell r="Z465">
            <v>39930</v>
          </cell>
          <cell r="AA465">
            <v>39934</v>
          </cell>
          <cell r="AB465">
            <v>39934</v>
          </cell>
          <cell r="AD465" t="str">
            <v/>
          </cell>
          <cell r="AE465">
            <v>40028</v>
          </cell>
          <cell r="AF465" t="str">
            <v>SENT</v>
          </cell>
          <cell r="AG465">
            <v>39934</v>
          </cell>
          <cell r="AH465">
            <v>39939</v>
          </cell>
          <cell r="AN465" t="str">
            <v/>
          </cell>
          <cell r="AR465" t="str">
            <v/>
          </cell>
          <cell r="AS465" t="str">
            <v>CLSD</v>
          </cell>
          <cell r="AT465">
            <v>41824</v>
          </cell>
          <cell r="AZ465" t="str">
            <v/>
          </cell>
          <cell r="BB465" t="str">
            <v/>
          </cell>
          <cell r="BC465" t="str">
            <v/>
          </cell>
          <cell r="BE465" t="b">
            <v>0</v>
          </cell>
          <cell r="BF465">
            <v>6</v>
          </cell>
          <cell r="BH465">
            <v>41518</v>
          </cell>
          <cell r="BM465" t="str">
            <v/>
          </cell>
          <cell r="BO465" t="str">
            <v>04/07/14 KB - Closed per email from Jessica Harris - the work never progressed.
19/08/13 KB - E mail from Andy Simpson - Please move this to Andy Earnshaw’s workload report as it is a Gemini related project that has never been started, should be included</v>
          </cell>
          <cell r="BQ465" t="str">
            <v/>
          </cell>
          <cell r="BS465" t="str">
            <v/>
          </cell>
          <cell r="BU465" t="str">
            <v/>
          </cell>
          <cell r="BW465" t="str">
            <v/>
          </cell>
          <cell r="BX465" t="str">
            <v/>
          </cell>
          <cell r="BY465" t="str">
            <v/>
          </cell>
          <cell r="BZ465" t="str">
            <v/>
          </cell>
          <cell r="CA465" t="str">
            <v/>
          </cell>
          <cell r="CB465" t="str">
            <v/>
          </cell>
          <cell r="CC465" t="str">
            <v/>
          </cell>
          <cell r="CD465" t="str">
            <v/>
          </cell>
          <cell r="CE465" t="str">
            <v/>
          </cell>
          <cell r="CF465" t="str">
            <v/>
          </cell>
          <cell r="CG465" t="b">
            <v>0</v>
          </cell>
          <cell r="CH465" t="str">
            <v/>
          </cell>
          <cell r="CJ465" t="b">
            <v>0</v>
          </cell>
          <cell r="CK465" t="b">
            <v>0</v>
          </cell>
          <cell r="CL465" t="b">
            <v>0</v>
          </cell>
          <cell r="CM465" t="str">
            <v/>
          </cell>
          <cell r="CO465" t="str">
            <v/>
          </cell>
          <cell r="CP465" t="str">
            <v/>
          </cell>
          <cell r="CQ465" t="b">
            <v>0</v>
          </cell>
          <cell r="CR465" t="b">
            <v>0</v>
          </cell>
          <cell r="CS465" t="str">
            <v/>
          </cell>
          <cell r="CT465" t="str">
            <v/>
          </cell>
          <cell r="CU465" t="str">
            <v/>
          </cell>
          <cell r="CV465" t="str">
            <v/>
          </cell>
          <cell r="CW465" t="str">
            <v/>
          </cell>
          <cell r="CX465" t="b">
            <v>0</v>
          </cell>
          <cell r="CY465" t="b">
            <v>0</v>
          </cell>
          <cell r="CZ465" t="b">
            <v>0</v>
          </cell>
          <cell r="DA465" t="b">
            <v>0</v>
          </cell>
          <cell r="DB465" t="str">
            <v/>
          </cell>
          <cell r="DC465" t="str">
            <v/>
          </cell>
          <cell r="DD465" t="str">
            <v/>
          </cell>
          <cell r="DE465" t="b">
            <v>0</v>
          </cell>
          <cell r="DF465" t="b">
            <v>0</v>
          </cell>
        </row>
        <row r="466">
          <cell r="A466" t="str">
            <v>COR1572</v>
          </cell>
          <cell r="B466" t="str">
            <v>Composite Weather Variable (CWV) Calculation</v>
          </cell>
          <cell r="C466" t="str">
            <v>Z1 - Change completed</v>
          </cell>
          <cell r="D466">
            <v>40947</v>
          </cell>
          <cell r="E466" t="str">
            <v xml:space="preserve">CO RCVD 18/06/2009,EQ PNDG 24/06/2009,EQ PROD 02/07/2009,EQ SENT 19/08/2009,BE RCVD 27/08/2009,BE PNDG 27/08/2009,BE PROD 27/08/2009,BE SENT 24/11/2009,BE SENT 10/02/2010,CA RCVD 09/04/2010,SN PNDG 12/04/2010,SN PROD 12/04/2010,SN SENT 28/05/2010,PD PROD </v>
          </cell>
          <cell r="F466" t="str">
            <v>The decommissioning of SC2004 will remove the functionality that currently undertakes the Composite Weather Variable (CWV) Calculation. This Change Order seeks to replicate the calculation on Xoserve operated systems.</v>
          </cell>
          <cell r="G466" t="b">
            <v>0</v>
          </cell>
          <cell r="H466" t="str">
            <v>EVS1572</v>
          </cell>
          <cell r="I466">
            <v>39982</v>
          </cell>
          <cell r="J466">
            <v>39996</v>
          </cell>
          <cell r="L466" t="b">
            <v>0</v>
          </cell>
          <cell r="M466" t="str">
            <v>NNW</v>
          </cell>
          <cell r="N466" t="str">
            <v>NGD</v>
          </cell>
          <cell r="O466" t="str">
            <v>Alan Raper</v>
          </cell>
          <cell r="P466" t="str">
            <v>Anne Young</v>
          </cell>
          <cell r="Q466" t="str">
            <v>Workload Meeting 24/06/09</v>
          </cell>
          <cell r="R466" t="str">
            <v>Linda Whitcroft</v>
          </cell>
          <cell r="S466" t="str">
            <v>Dave Turpin</v>
          </cell>
          <cell r="T466" t="str">
            <v>CO</v>
          </cell>
          <cell r="U466" t="str">
            <v>COMPLETE</v>
          </cell>
          <cell r="V466" t="b">
            <v>1</v>
          </cell>
          <cell r="X466" t="str">
            <v>Michelle Fergusson / Ed Healy</v>
          </cell>
          <cell r="Y466">
            <v>39996</v>
          </cell>
          <cell r="Z466">
            <v>40045</v>
          </cell>
          <cell r="AA466">
            <v>40045</v>
          </cell>
          <cell r="AB466">
            <v>40044</v>
          </cell>
          <cell r="AC466">
            <v>15400</v>
          </cell>
          <cell r="AD466" t="str">
            <v>Dependent on start of analysis</v>
          </cell>
          <cell r="AE466">
            <v>40136</v>
          </cell>
          <cell r="AF466" t="str">
            <v>SENT</v>
          </cell>
          <cell r="AG466">
            <v>40044</v>
          </cell>
          <cell r="AH466">
            <v>40052</v>
          </cell>
          <cell r="AI466">
            <v>40067</v>
          </cell>
          <cell r="AJ466">
            <v>40067</v>
          </cell>
          <cell r="AK466">
            <v>40144</v>
          </cell>
          <cell r="AL466">
            <v>40144</v>
          </cell>
          <cell r="AM466">
            <v>40141</v>
          </cell>
          <cell r="AN466" t="str">
            <v>XM2 Review Meeting 09/02/10
XM2 Review Meeting 24/11/09</v>
          </cell>
          <cell r="AO466">
            <v>40268</v>
          </cell>
          <cell r="AP466">
            <v>177515</v>
          </cell>
          <cell r="AR466" t="str">
            <v/>
          </cell>
          <cell r="AS466" t="str">
            <v>SENT</v>
          </cell>
          <cell r="AT466">
            <v>40219</v>
          </cell>
          <cell r="AU466">
            <v>40277</v>
          </cell>
          <cell r="AV466">
            <v>40302</v>
          </cell>
          <cell r="AW466">
            <v>40290</v>
          </cell>
          <cell r="AX466">
            <v>40326</v>
          </cell>
          <cell r="AY466">
            <v>40326</v>
          </cell>
          <cell r="AZ466" t="str">
            <v>Ian Wilson obo Dave Turpin</v>
          </cell>
          <cell r="BA466">
            <v>40326</v>
          </cell>
          <cell r="BB466" t="str">
            <v>7 mths</v>
          </cell>
          <cell r="BC466" t="str">
            <v>SENT</v>
          </cell>
          <cell r="BD466">
            <v>40326</v>
          </cell>
          <cell r="BE466" t="b">
            <v>0</v>
          </cell>
          <cell r="BF466">
            <v>5</v>
          </cell>
          <cell r="BG466">
            <v>40350</v>
          </cell>
          <cell r="BH466">
            <v>40518</v>
          </cell>
          <cell r="BI466">
            <v>40518</v>
          </cell>
          <cell r="BJ466">
            <v>40939</v>
          </cell>
          <cell r="BK466">
            <v>40928</v>
          </cell>
          <cell r="BL466">
            <v>40956</v>
          </cell>
          <cell r="BM466" t="str">
            <v>CLSD</v>
          </cell>
          <cell r="BN466">
            <v>40947</v>
          </cell>
          <cell r="BO466" t="str">
            <v>21/02/12 AK - This change was discussed at CMSG on 08/02/12 where Alan Raper authorised closure of this change.
18/11/11 AK - As part of the CCN Amnesty, CCN due date amended from 28/11/11 to 31/01/12.
24/10/11 AK - Update rec'd from Ed Healy. CCN due dat</v>
          </cell>
          <cell r="BQ466" t="str">
            <v/>
          </cell>
          <cell r="BS466" t="str">
            <v/>
          </cell>
          <cell r="BU466" t="str">
            <v/>
          </cell>
          <cell r="BW466" t="str">
            <v/>
          </cell>
          <cell r="BX466" t="str">
            <v/>
          </cell>
          <cell r="BY466" t="str">
            <v/>
          </cell>
          <cell r="BZ466" t="str">
            <v/>
          </cell>
          <cell r="CA466" t="str">
            <v/>
          </cell>
          <cell r="CB466" t="str">
            <v/>
          </cell>
          <cell r="CC466" t="str">
            <v/>
          </cell>
          <cell r="CD466" t="str">
            <v/>
          </cell>
          <cell r="CE466" t="str">
            <v/>
          </cell>
          <cell r="CF466" t="str">
            <v/>
          </cell>
          <cell r="CG466" t="b">
            <v>0</v>
          </cell>
          <cell r="CH466" t="str">
            <v/>
          </cell>
          <cell r="CJ466" t="b">
            <v>0</v>
          </cell>
          <cell r="CK466" t="b">
            <v>0</v>
          </cell>
          <cell r="CL466" t="b">
            <v>0</v>
          </cell>
          <cell r="CM466" t="str">
            <v/>
          </cell>
          <cell r="CO466" t="str">
            <v/>
          </cell>
          <cell r="CP466" t="str">
            <v/>
          </cell>
          <cell r="CQ466" t="b">
            <v>0</v>
          </cell>
          <cell r="CR466" t="b">
            <v>0</v>
          </cell>
          <cell r="CS466" t="str">
            <v/>
          </cell>
          <cell r="CT466" t="str">
            <v/>
          </cell>
          <cell r="CU466" t="str">
            <v/>
          </cell>
          <cell r="CV466" t="str">
            <v/>
          </cell>
          <cell r="CW466" t="str">
            <v/>
          </cell>
          <cell r="CX466" t="b">
            <v>0</v>
          </cell>
          <cell r="CY466" t="b">
            <v>0</v>
          </cell>
          <cell r="CZ466" t="b">
            <v>0</v>
          </cell>
          <cell r="DA466" t="b">
            <v>0</v>
          </cell>
          <cell r="DB466" t="str">
            <v/>
          </cell>
          <cell r="DC466" t="str">
            <v/>
          </cell>
          <cell r="DD466" t="str">
            <v/>
          </cell>
          <cell r="DE466" t="b">
            <v>0</v>
          </cell>
          <cell r="DF466" t="b">
            <v>0</v>
          </cell>
        </row>
        <row r="467">
          <cell r="A467" t="str">
            <v>COR1585</v>
          </cell>
          <cell r="B467" t="str">
            <v>Voluntary Discontinuance</v>
          </cell>
          <cell r="C467" t="str">
            <v>Z1 - Change completed</v>
          </cell>
          <cell r="D467">
            <v>40751</v>
          </cell>
          <cell r="E467" t="str">
            <v xml:space="preserve">CO RCVD 16/04/2010,EQ PNDG 21/04/2010,EQ PROD 30/04/2010,EQ SENT 21/05/2010,BE RCVD 27/05/2010,BE PNDG 27/05/2010,BE PROD 27/05/2010,BE SENT 14/07/2010,CA RCVD 09/08/2010,SN PNDG 09/08/2010,SN PROD 09/08/2010,SN SENT 10/08/2010,PD PROD 10/08/2010,PD IMPD </v>
          </cell>
          <cell r="F467" t="str">
            <v>In order for a User to complete the Voluntary Discontinuance process for the closure of an existing Shipper Short Code, a User must assign all of it's NTS entry capacity rights to one other User. NG NTS is currently prevented from undertaking this as ther</v>
          </cell>
          <cell r="G467" t="b">
            <v>1</v>
          </cell>
          <cell r="H467" t="str">
            <v/>
          </cell>
          <cell r="I467">
            <v>40284</v>
          </cell>
          <cell r="J467">
            <v>40298</v>
          </cell>
          <cell r="L467" t="b">
            <v>0</v>
          </cell>
          <cell r="M467" t="str">
            <v>TNO</v>
          </cell>
          <cell r="N467" t="str">
            <v/>
          </cell>
          <cell r="O467" t="str">
            <v>Sean McGoldrick</v>
          </cell>
          <cell r="P467" t="str">
            <v>Sean McGoldrick</v>
          </cell>
          <cell r="Q467" t="str">
            <v>Workload Meeting 21/04/10</v>
          </cell>
          <cell r="R467" t="str">
            <v/>
          </cell>
          <cell r="S467" t="str">
            <v>Lee Foster</v>
          </cell>
          <cell r="T467" t="str">
            <v>CO</v>
          </cell>
          <cell r="U467" t="str">
            <v>COMPLETE</v>
          </cell>
          <cell r="V467" t="b">
            <v>1</v>
          </cell>
          <cell r="X467" t="str">
            <v>Matt Rider</v>
          </cell>
          <cell r="Y467">
            <v>40298</v>
          </cell>
          <cell r="Z467">
            <v>40319</v>
          </cell>
          <cell r="AA467">
            <v>40319</v>
          </cell>
          <cell r="AB467">
            <v>40319</v>
          </cell>
          <cell r="AC467">
            <v>0</v>
          </cell>
          <cell r="AD467" t="str">
            <v>1mth</v>
          </cell>
          <cell r="AE467">
            <v>40347</v>
          </cell>
          <cell r="AF467" t="str">
            <v>SENT</v>
          </cell>
          <cell r="AG467">
            <v>40319</v>
          </cell>
          <cell r="AH467">
            <v>40325</v>
          </cell>
          <cell r="AI467">
            <v>40340</v>
          </cell>
          <cell r="AJ467">
            <v>40339</v>
          </cell>
          <cell r="AK467">
            <v>40375</v>
          </cell>
          <cell r="AL467">
            <v>40375</v>
          </cell>
          <cell r="AM467">
            <v>40373</v>
          </cell>
          <cell r="AN467" t="str">
            <v>XM2 Review Meeting 13/07/10</v>
          </cell>
          <cell r="AO467">
            <v>40378</v>
          </cell>
          <cell r="AP467">
            <v>34690</v>
          </cell>
          <cell r="AR467" t="str">
            <v/>
          </cell>
          <cell r="AS467" t="str">
            <v>SENT</v>
          </cell>
          <cell r="AT467">
            <v>40373</v>
          </cell>
          <cell r="AU467">
            <v>40399</v>
          </cell>
          <cell r="AV467">
            <v>40413</v>
          </cell>
          <cell r="AW467">
            <v>40400</v>
          </cell>
          <cell r="AX467">
            <v>40400</v>
          </cell>
          <cell r="AY467">
            <v>40400</v>
          </cell>
          <cell r="AZ467" t="str">
            <v>Lee Foster</v>
          </cell>
          <cell r="BA467">
            <v>40400</v>
          </cell>
          <cell r="BB467" t="str">
            <v>1mth</v>
          </cell>
          <cell r="BC467" t="str">
            <v>SENT</v>
          </cell>
          <cell r="BD467">
            <v>40400</v>
          </cell>
          <cell r="BE467" t="b">
            <v>0</v>
          </cell>
          <cell r="BF467">
            <v>5</v>
          </cell>
          <cell r="BG467">
            <v>40406</v>
          </cell>
          <cell r="BH467">
            <v>40449</v>
          </cell>
          <cell r="BI467">
            <v>40449</v>
          </cell>
          <cell r="BJ467">
            <v>40501</v>
          </cell>
          <cell r="BK467">
            <v>40501</v>
          </cell>
          <cell r="BL467">
            <v>40529</v>
          </cell>
          <cell r="BM467" t="str">
            <v>CLSD</v>
          </cell>
          <cell r="BN467">
            <v>40751</v>
          </cell>
          <cell r="BO467" t="str">
            <v>27/07/11 AK - Email rec'd from Ritchard Hewitt, delegated authority in the absence of Sean McGoldrick, authorising closure of this change
21/06/11 AK - Email rec'd from Elaine Hall stating "I tried to call Ferg - to see if he'd had chance to speak to Sean</v>
          </cell>
          <cell r="BQ467" t="str">
            <v/>
          </cell>
          <cell r="BS467" t="str">
            <v/>
          </cell>
          <cell r="BU467" t="str">
            <v/>
          </cell>
          <cell r="BW467" t="str">
            <v/>
          </cell>
          <cell r="BX467" t="str">
            <v/>
          </cell>
          <cell r="BY467" t="str">
            <v/>
          </cell>
          <cell r="BZ467" t="str">
            <v/>
          </cell>
          <cell r="CA467" t="str">
            <v/>
          </cell>
          <cell r="CB467" t="str">
            <v/>
          </cell>
          <cell r="CC467" t="str">
            <v/>
          </cell>
          <cell r="CD467" t="str">
            <v/>
          </cell>
          <cell r="CE467" t="str">
            <v/>
          </cell>
          <cell r="CF467" t="str">
            <v/>
          </cell>
          <cell r="CG467" t="b">
            <v>0</v>
          </cell>
          <cell r="CH467" t="str">
            <v/>
          </cell>
          <cell r="CJ467" t="b">
            <v>0</v>
          </cell>
          <cell r="CK467" t="b">
            <v>0</v>
          </cell>
          <cell r="CL467" t="b">
            <v>0</v>
          </cell>
          <cell r="CM467" t="str">
            <v/>
          </cell>
          <cell r="CO467" t="str">
            <v/>
          </cell>
          <cell r="CP467" t="str">
            <v/>
          </cell>
          <cell r="CQ467" t="b">
            <v>0</v>
          </cell>
          <cell r="CR467" t="b">
            <v>0</v>
          </cell>
          <cell r="CS467" t="str">
            <v/>
          </cell>
          <cell r="CT467" t="str">
            <v/>
          </cell>
          <cell r="CU467" t="str">
            <v/>
          </cell>
          <cell r="CV467" t="str">
            <v/>
          </cell>
          <cell r="CW467" t="str">
            <v/>
          </cell>
          <cell r="CX467" t="b">
            <v>0</v>
          </cell>
          <cell r="CY467" t="b">
            <v>0</v>
          </cell>
          <cell r="CZ467" t="b">
            <v>0</v>
          </cell>
          <cell r="DA467" t="b">
            <v>0</v>
          </cell>
          <cell r="DB467" t="str">
            <v/>
          </cell>
          <cell r="DC467" t="str">
            <v/>
          </cell>
          <cell r="DD467" t="str">
            <v/>
          </cell>
          <cell r="DE467" t="b">
            <v>0</v>
          </cell>
          <cell r="DF467" t="b">
            <v>0</v>
          </cell>
        </row>
        <row r="468">
          <cell r="A468" t="str">
            <v>COR1630</v>
          </cell>
          <cell r="B468" t="str">
            <v>NTS Exit Capacity Reform (Phase 2)</v>
          </cell>
          <cell r="C468" t="str">
            <v>Z1 - Change completed</v>
          </cell>
          <cell r="D468">
            <v>41052</v>
          </cell>
          <cell r="E468" t="str">
            <v xml:space="preserve">CO RCVD 27/05/2009,EQ PNDG 27/05/2009,EQ PROD 10/06/2009,EQ SENT 12/06/2009,BE RCVD 30/07/2009,BE PNDG 30/07/2009,BE PROD 30/07/2009,BE SENT 12/01/2010,CA RCVD 04/03/2010,SN PNDG 04/03/2010,SN PROD 04/03/2010,SN SENT 18/03/2010,PD PROD 18/03/2010,PD IMPD </v>
          </cell>
          <cell r="F468" t="str">
            <v>This Change Order was raised by Matthew Hatch (on behalf of Sean McGoldrick) to assess the costs &amp; associated timelines for the Analysis &amp; Design phase of the second phase of NTS Exit Reform to be delivered in 2011. This follows on from the current Change</v>
          </cell>
          <cell r="G468" t="b">
            <v>0</v>
          </cell>
          <cell r="H468" t="str">
            <v/>
          </cell>
          <cell r="I468">
            <v>39960</v>
          </cell>
          <cell r="J468">
            <v>39974</v>
          </cell>
          <cell r="L468" t="b">
            <v>0</v>
          </cell>
          <cell r="M468" t="str">
            <v>TNO</v>
          </cell>
          <cell r="N468" t="str">
            <v/>
          </cell>
          <cell r="O468" t="str">
            <v>Sean McGoldrick</v>
          </cell>
          <cell r="P468" t="str">
            <v>Matthew Hatch</v>
          </cell>
          <cell r="Q468" t="str">
            <v>Workload Meeting 27/05/09</v>
          </cell>
          <cell r="R468" t="str">
            <v>Steve Adcock</v>
          </cell>
          <cell r="S468" t="str">
            <v>Andy Simpson</v>
          </cell>
          <cell r="T468" t="str">
            <v>CO</v>
          </cell>
          <cell r="U468" t="str">
            <v>COMPLETE</v>
          </cell>
          <cell r="V468" t="b">
            <v>1</v>
          </cell>
          <cell r="X468" t="str">
            <v>Andy Simpson</v>
          </cell>
          <cell r="Y468">
            <v>39974</v>
          </cell>
          <cell r="Z468">
            <v>39976</v>
          </cell>
          <cell r="AA468">
            <v>39976</v>
          </cell>
          <cell r="AB468">
            <v>39976</v>
          </cell>
          <cell r="AC468">
            <v>484000</v>
          </cell>
          <cell r="AD468" t="str">
            <v xml:space="preserve">20 weeks from BEO submission </v>
          </cell>
          <cell r="AE468">
            <v>40025</v>
          </cell>
          <cell r="AF468" t="str">
            <v>SENT</v>
          </cell>
          <cell r="AG468">
            <v>39976</v>
          </cell>
          <cell r="AH468">
            <v>40024</v>
          </cell>
          <cell r="AI468">
            <v>40038</v>
          </cell>
          <cell r="AJ468">
            <v>40038</v>
          </cell>
          <cell r="AK468">
            <v>40193</v>
          </cell>
          <cell r="AL468">
            <v>40193</v>
          </cell>
          <cell r="AM468">
            <v>40190</v>
          </cell>
          <cell r="AN468" t="str">
            <v>XM2 Review Meeting 22/12/09</v>
          </cell>
          <cell r="AO468">
            <v>40235</v>
          </cell>
          <cell r="AP468">
            <v>1886900</v>
          </cell>
          <cell r="AR468" t="str">
            <v/>
          </cell>
          <cell r="AS468" t="str">
            <v>SENT</v>
          </cell>
          <cell r="AT468">
            <v>40190</v>
          </cell>
          <cell r="AU468">
            <v>40241</v>
          </cell>
          <cell r="AV468">
            <v>40255</v>
          </cell>
          <cell r="AW468">
            <v>40255</v>
          </cell>
          <cell r="AX468">
            <v>40255</v>
          </cell>
          <cell r="AY468">
            <v>40255</v>
          </cell>
          <cell r="AZ468" t="str">
            <v>Lee Foster</v>
          </cell>
          <cell r="BA468">
            <v>40255</v>
          </cell>
          <cell r="BB468" t="str">
            <v>14 months</v>
          </cell>
          <cell r="BC468" t="str">
            <v>SENT</v>
          </cell>
          <cell r="BD468">
            <v>40255</v>
          </cell>
          <cell r="BE468" t="b">
            <v>0</v>
          </cell>
          <cell r="BF468">
            <v>5</v>
          </cell>
          <cell r="BG468">
            <v>40238</v>
          </cell>
          <cell r="BH468">
            <v>40643</v>
          </cell>
          <cell r="BI468">
            <v>40643</v>
          </cell>
          <cell r="BJ468">
            <v>40966</v>
          </cell>
          <cell r="BK468">
            <v>41031</v>
          </cell>
          <cell r="BM468" t="str">
            <v>CLSD</v>
          </cell>
          <cell r="BN468">
            <v>41052</v>
          </cell>
          <cell r="BO468" t="str">
            <v>09/03/12 AK - At the Worklaod Meeting on 07/03/12, Matt Rider advised that the Project Manager should be amended from Lee Foster to Andy Simpson. 
09/03/12 AK - Discussed at Workload Meeting on 07/03/12. There are currently some issues under debate with C</v>
          </cell>
          <cell r="BQ468" t="str">
            <v/>
          </cell>
          <cell r="BS468" t="str">
            <v/>
          </cell>
          <cell r="BU468" t="str">
            <v/>
          </cell>
          <cell r="BW468" t="str">
            <v/>
          </cell>
          <cell r="BX468" t="str">
            <v/>
          </cell>
          <cell r="BY468" t="str">
            <v/>
          </cell>
          <cell r="BZ468" t="str">
            <v/>
          </cell>
          <cell r="CA468" t="str">
            <v/>
          </cell>
          <cell r="CB468" t="str">
            <v/>
          </cell>
          <cell r="CC468" t="str">
            <v/>
          </cell>
          <cell r="CD468" t="str">
            <v/>
          </cell>
          <cell r="CE468" t="str">
            <v/>
          </cell>
          <cell r="CF468" t="str">
            <v/>
          </cell>
          <cell r="CG468" t="b">
            <v>0</v>
          </cell>
          <cell r="CH468" t="str">
            <v/>
          </cell>
          <cell r="CJ468" t="b">
            <v>0</v>
          </cell>
          <cell r="CK468" t="b">
            <v>0</v>
          </cell>
          <cell r="CL468" t="b">
            <v>0</v>
          </cell>
          <cell r="CM468" t="str">
            <v/>
          </cell>
          <cell r="CO468" t="str">
            <v/>
          </cell>
          <cell r="CP468" t="str">
            <v/>
          </cell>
          <cell r="CQ468" t="b">
            <v>0</v>
          </cell>
          <cell r="CR468" t="b">
            <v>0</v>
          </cell>
          <cell r="CS468" t="str">
            <v/>
          </cell>
          <cell r="CT468" t="str">
            <v/>
          </cell>
          <cell r="CU468" t="str">
            <v/>
          </cell>
          <cell r="CV468" t="str">
            <v/>
          </cell>
          <cell r="CW468" t="str">
            <v/>
          </cell>
          <cell r="CX468" t="b">
            <v>0</v>
          </cell>
          <cell r="CY468" t="b">
            <v>0</v>
          </cell>
          <cell r="CZ468" t="b">
            <v>0</v>
          </cell>
          <cell r="DA468" t="b">
            <v>0</v>
          </cell>
          <cell r="DB468" t="str">
            <v/>
          </cell>
          <cell r="DC468" t="str">
            <v/>
          </cell>
          <cell r="DD468" t="str">
            <v/>
          </cell>
          <cell r="DE468" t="b">
            <v>0</v>
          </cell>
          <cell r="DF468" t="b">
            <v>0</v>
          </cell>
        </row>
        <row r="469">
          <cell r="A469" t="str">
            <v>COR3575</v>
          </cell>
          <cell r="B469" t="str">
            <v>Amendments to the current ‘MNC’ MPRN creation process</v>
          </cell>
          <cell r="C469" t="str">
            <v>Z1 - Change completed</v>
          </cell>
          <cell r="D469">
            <v>42807</v>
          </cell>
          <cell r="E469" t="str">
            <v xml:space="preserve">CO-RCVD 09/01/2015
EQ-PNDG 17/02/2015
EQ-PROD 17/02/2015
EQ-SENT 10/04/2015
BE-SENT 24/02/2016
CA-RCVD 26/02/2016
SN PNDG 26/02/2016
SN-PROD 03/03/2016
SN-SENT 03/03/2016
PD-PROD 11/03/2016
PD-SENT 09/09/2016
PD-CLSD 14/09/2016
PD-POPD 06/10/2016
CO-CLSD </v>
          </cell>
          <cell r="F469" t="str">
            <v>It has been identified that the MNC MPRN creation process may be being misused in order to progress the creation of MPRNs for new/recent connections onto a DN’s network; the FOM process should be used for such occurrences.
In some circumstances, the new c</v>
          </cell>
          <cell r="G469" t="b">
            <v>0</v>
          </cell>
          <cell r="H469" t="str">
            <v>xrn3816</v>
          </cell>
          <cell r="I469">
            <v>42013</v>
          </cell>
          <cell r="L469" t="b">
            <v>0</v>
          </cell>
          <cell r="M469" t="str">
            <v>ADN</v>
          </cell>
          <cell r="N469" t="str">
            <v/>
          </cell>
          <cell r="O469" t="str">
            <v>Chris Warner</v>
          </cell>
          <cell r="P469" t="str">
            <v>Chris Warner</v>
          </cell>
          <cell r="Q469" t="str">
            <v>Portfolio Board Vote - see comments and supporting emails.</v>
          </cell>
          <cell r="R469" t="str">
            <v/>
          </cell>
          <cell r="S469" t="str">
            <v>Lorraine Cave</v>
          </cell>
          <cell r="T469" t="str">
            <v>CO</v>
          </cell>
          <cell r="U469" t="str">
            <v>COMPLETE</v>
          </cell>
          <cell r="V469" t="b">
            <v>1</v>
          </cell>
          <cell r="W469">
            <v>42807</v>
          </cell>
          <cell r="X469" t="str">
            <v>Lorraine Cave</v>
          </cell>
          <cell r="Y469">
            <v>42052</v>
          </cell>
          <cell r="Z469">
            <v>42104</v>
          </cell>
          <cell r="AB469">
            <v>42104</v>
          </cell>
          <cell r="AC469">
            <v>0</v>
          </cell>
          <cell r="AD469" t="str">
            <v>12 to 16 weeks</v>
          </cell>
          <cell r="AE469">
            <v>42195</v>
          </cell>
          <cell r="AF469" t="str">
            <v>SENT</v>
          </cell>
          <cell r="AG469">
            <v>42104</v>
          </cell>
          <cell r="AM469">
            <v>42424</v>
          </cell>
          <cell r="AN469" t="str">
            <v>Pre-Sanction 16/02/2016</v>
          </cell>
          <cell r="AO469">
            <v>42514</v>
          </cell>
          <cell r="AP469">
            <v>32606</v>
          </cell>
          <cell r="AR469" t="str">
            <v/>
          </cell>
          <cell r="AS469" t="str">
            <v>SENT</v>
          </cell>
          <cell r="AT469">
            <v>42424</v>
          </cell>
          <cell r="AU469">
            <v>42426</v>
          </cell>
          <cell r="AV469">
            <v>42440</v>
          </cell>
          <cell r="AW469">
            <v>42432</v>
          </cell>
          <cell r="AX469">
            <v>42432</v>
          </cell>
          <cell r="AZ469" t="str">
            <v/>
          </cell>
          <cell r="BB469" t="str">
            <v/>
          </cell>
          <cell r="BC469" t="str">
            <v>SENT</v>
          </cell>
          <cell r="BD469">
            <v>42432</v>
          </cell>
          <cell r="BE469" t="b">
            <v>1</v>
          </cell>
          <cell r="BF469">
            <v>3</v>
          </cell>
          <cell r="BH469">
            <v>42559</v>
          </cell>
          <cell r="BI469">
            <v>42559</v>
          </cell>
          <cell r="BJ469">
            <v>42628</v>
          </cell>
          <cell r="BK469">
            <v>42622</v>
          </cell>
          <cell r="BL469">
            <v>42650</v>
          </cell>
          <cell r="BM469" t="str">
            <v>CLSD</v>
          </cell>
          <cell r="BN469">
            <v>42627</v>
          </cell>
          <cell r="BO469" t="str">
            <v>13/03/17 DC ECF has been submitted and filed in the config Library.
14/09/16: CM The CCN has been recevied from Chris Warner confirming closure, CM to check all documents are correct to now close.
09/09/16: CM CCN document sent to the networks for apporva</v>
          </cell>
          <cell r="BQ469" t="str">
            <v/>
          </cell>
          <cell r="BS469" t="str">
            <v/>
          </cell>
          <cell r="BU469" t="str">
            <v/>
          </cell>
          <cell r="BW469" t="str">
            <v/>
          </cell>
          <cell r="BX469" t="str">
            <v>Low</v>
          </cell>
          <cell r="BY469" t="str">
            <v/>
          </cell>
          <cell r="BZ469" t="str">
            <v/>
          </cell>
          <cell r="CA469" t="str">
            <v/>
          </cell>
          <cell r="CB469" t="str">
            <v/>
          </cell>
          <cell r="CC469" t="str">
            <v/>
          </cell>
          <cell r="CD469" t="str">
            <v/>
          </cell>
          <cell r="CE469" t="str">
            <v/>
          </cell>
          <cell r="CF469" t="str">
            <v/>
          </cell>
          <cell r="CG469" t="b">
            <v>0</v>
          </cell>
          <cell r="CH469" t="str">
            <v/>
          </cell>
          <cell r="CJ469" t="b">
            <v>0</v>
          </cell>
          <cell r="CK469" t="b">
            <v>0</v>
          </cell>
          <cell r="CL469" t="b">
            <v>0</v>
          </cell>
          <cell r="CM469" t="str">
            <v/>
          </cell>
          <cell r="CO469" t="str">
            <v/>
          </cell>
          <cell r="CP469" t="str">
            <v/>
          </cell>
          <cell r="CQ469" t="b">
            <v>0</v>
          </cell>
          <cell r="CR469" t="b">
            <v>0</v>
          </cell>
          <cell r="CS469" t="str">
            <v/>
          </cell>
          <cell r="CT469" t="str">
            <v/>
          </cell>
          <cell r="CU469" t="str">
            <v/>
          </cell>
          <cell r="CV469" t="str">
            <v/>
          </cell>
          <cell r="CW469" t="str">
            <v/>
          </cell>
          <cell r="CX469" t="b">
            <v>0</v>
          </cell>
          <cell r="CY469" t="b">
            <v>0</v>
          </cell>
          <cell r="CZ469" t="b">
            <v>0</v>
          </cell>
          <cell r="DA469" t="b">
            <v>0</v>
          </cell>
          <cell r="DB469" t="str">
            <v/>
          </cell>
          <cell r="DC469" t="str">
            <v/>
          </cell>
          <cell r="DD469" t="str">
            <v/>
          </cell>
          <cell r="DE469" t="b">
            <v>0</v>
          </cell>
          <cell r="DF469" t="b">
            <v>0</v>
          </cell>
        </row>
        <row r="470">
          <cell r="A470" t="str">
            <v>COR1000.04</v>
          </cell>
          <cell r="B470" t="str">
            <v>VOIP Telephones</v>
          </cell>
          <cell r="C470" t="str">
            <v>Z2 - Change cancelled</v>
          </cell>
          <cell r="D470">
            <v>40637</v>
          </cell>
          <cell r="E470" t="str">
            <v>CO RCVD 04/04/2011
CO CLSD 04/04/2011</v>
          </cell>
          <cell r="F470" t="str">
            <v/>
          </cell>
          <cell r="G470" t="b">
            <v>0</v>
          </cell>
          <cell r="H470" t="str">
            <v/>
          </cell>
          <cell r="I470">
            <v>40637</v>
          </cell>
          <cell r="L470" t="b">
            <v>0</v>
          </cell>
          <cell r="M470" t="str">
            <v/>
          </cell>
          <cell r="N470" t="str">
            <v/>
          </cell>
          <cell r="O470" t="str">
            <v/>
          </cell>
          <cell r="P470" t="str">
            <v>Iain Collin</v>
          </cell>
          <cell r="Q470" t="str">
            <v/>
          </cell>
          <cell r="R470" t="str">
            <v/>
          </cell>
          <cell r="S470" t="str">
            <v>Iain Collin</v>
          </cell>
          <cell r="T470" t="str">
            <v>CR (internal)</v>
          </cell>
          <cell r="U470" t="str">
            <v>CLOSED</v>
          </cell>
          <cell r="V470" t="b">
            <v>0</v>
          </cell>
          <cell r="W470">
            <v>40637</v>
          </cell>
          <cell r="X470" t="str">
            <v/>
          </cell>
          <cell r="AD470" t="str">
            <v/>
          </cell>
          <cell r="AF470" t="str">
            <v/>
          </cell>
          <cell r="AN470" t="str">
            <v/>
          </cell>
          <cell r="AR470" t="str">
            <v/>
          </cell>
          <cell r="AS470" t="str">
            <v/>
          </cell>
          <cell r="AZ470" t="str">
            <v/>
          </cell>
          <cell r="BB470" t="str">
            <v/>
          </cell>
          <cell r="BC470" t="str">
            <v/>
          </cell>
          <cell r="BE470" t="b">
            <v>0</v>
          </cell>
          <cell r="BF470">
            <v>7</v>
          </cell>
          <cell r="BM470" t="str">
            <v/>
          </cell>
          <cell r="BO470" t="str">
            <v xml:space="preserve">04/04/11 AK - This section of the Programme is no longer valid. It has been loaded onto the Tracking Sheet but closed down to ensure audit is visible for completion of the full Telecoms Programme.
</v>
          </cell>
          <cell r="BQ470" t="str">
            <v/>
          </cell>
          <cell r="BS470" t="str">
            <v/>
          </cell>
          <cell r="BU470" t="str">
            <v/>
          </cell>
          <cell r="BW470" t="str">
            <v/>
          </cell>
          <cell r="BX470" t="str">
            <v/>
          </cell>
          <cell r="BY470" t="str">
            <v/>
          </cell>
          <cell r="BZ470" t="str">
            <v/>
          </cell>
          <cell r="CA470" t="str">
            <v/>
          </cell>
          <cell r="CB470" t="str">
            <v/>
          </cell>
          <cell r="CC470" t="str">
            <v/>
          </cell>
          <cell r="CD470" t="str">
            <v/>
          </cell>
          <cell r="CE470" t="str">
            <v/>
          </cell>
          <cell r="CF470" t="str">
            <v/>
          </cell>
          <cell r="CG470" t="b">
            <v>0</v>
          </cell>
          <cell r="CH470" t="str">
            <v/>
          </cell>
          <cell r="CJ470" t="b">
            <v>0</v>
          </cell>
          <cell r="CK470" t="b">
            <v>0</v>
          </cell>
          <cell r="CL470" t="b">
            <v>0</v>
          </cell>
          <cell r="CM470" t="str">
            <v/>
          </cell>
          <cell r="CO470" t="str">
            <v/>
          </cell>
          <cell r="CP470" t="str">
            <v/>
          </cell>
          <cell r="CQ470" t="b">
            <v>0</v>
          </cell>
          <cell r="CR470" t="b">
            <v>0</v>
          </cell>
          <cell r="CS470" t="str">
            <v/>
          </cell>
          <cell r="CT470" t="str">
            <v/>
          </cell>
          <cell r="CU470" t="str">
            <v/>
          </cell>
          <cell r="CV470" t="str">
            <v/>
          </cell>
          <cell r="CW470" t="str">
            <v/>
          </cell>
          <cell r="CX470" t="b">
            <v>0</v>
          </cell>
          <cell r="CY470" t="b">
            <v>0</v>
          </cell>
          <cell r="CZ470" t="b">
            <v>0</v>
          </cell>
          <cell r="DA470" t="b">
            <v>0</v>
          </cell>
          <cell r="DB470" t="str">
            <v/>
          </cell>
          <cell r="DC470" t="str">
            <v/>
          </cell>
          <cell r="DD470" t="str">
            <v/>
          </cell>
          <cell r="DE470" t="b">
            <v>0</v>
          </cell>
          <cell r="DF470" t="b">
            <v>0</v>
          </cell>
        </row>
        <row r="471">
          <cell r="A471" t="str">
            <v>COR1154.07</v>
          </cell>
          <cell r="B471" t="str">
            <v>Architecture &amp; Technology Options</v>
          </cell>
          <cell r="C471" t="str">
            <v>Z1 - Change completed</v>
          </cell>
          <cell r="D471">
            <v>41373</v>
          </cell>
          <cell r="E471" t="str">
            <v>CO RCVD 26/09/2012,EQ PROD 10/10/2012
PD IMPD 09/04/2013
PD CLSD 09/04/2013</v>
          </cell>
          <cell r="F471" t="str">
            <v>Project to define the App &amp; Tech Architecture for the UK Link Programme.</v>
          </cell>
          <cell r="G471" t="b">
            <v>0</v>
          </cell>
          <cell r="H471" t="str">
            <v/>
          </cell>
          <cell r="I471">
            <v>41178</v>
          </cell>
          <cell r="J471">
            <v>41192</v>
          </cell>
          <cell r="L471" t="b">
            <v>0</v>
          </cell>
          <cell r="M471" t="str">
            <v/>
          </cell>
          <cell r="N471" t="str">
            <v/>
          </cell>
          <cell r="O471" t="str">
            <v/>
          </cell>
          <cell r="P471" t="str">
            <v>Jo Bradbury</v>
          </cell>
          <cell r="Q471" t="str">
            <v>Workload Meeting 26/09/12</v>
          </cell>
          <cell r="R471" t="str">
            <v>Sat Kalsi</v>
          </cell>
          <cell r="S471" t="str">
            <v>Andy Watson</v>
          </cell>
          <cell r="T471" t="str">
            <v>CR (internal)</v>
          </cell>
          <cell r="U471" t="str">
            <v>COMPLETE</v>
          </cell>
          <cell r="V471" t="b">
            <v>0</v>
          </cell>
          <cell r="X471" t="str">
            <v/>
          </cell>
          <cell r="Y471">
            <v>41192</v>
          </cell>
          <cell r="AD471" t="str">
            <v/>
          </cell>
          <cell r="AF471" t="str">
            <v>PROD</v>
          </cell>
          <cell r="AG471">
            <v>41192</v>
          </cell>
          <cell r="AN471" t="str">
            <v/>
          </cell>
          <cell r="AR471" t="str">
            <v/>
          </cell>
          <cell r="AS471" t="str">
            <v/>
          </cell>
          <cell r="AZ471" t="str">
            <v/>
          </cell>
          <cell r="BB471" t="str">
            <v/>
          </cell>
          <cell r="BC471" t="str">
            <v/>
          </cell>
          <cell r="BE471" t="b">
            <v>0</v>
          </cell>
          <cell r="BF471">
            <v>7</v>
          </cell>
          <cell r="BI471">
            <v>41373</v>
          </cell>
          <cell r="BM471" t="str">
            <v>CLSD</v>
          </cell>
          <cell r="BN471">
            <v>41373</v>
          </cell>
          <cell r="BO471" t="str">
            <v>09/04/13 KB - Stream closed as per e-mail from Andy Watson. 
08/01/13 KB - Targets discussed with Jo Bradbury and Phil Collins - As official project documentation will not be produced (EQR/BER etc.) the due date of 18/10/12 has been set to n/a.  Dates are</v>
          </cell>
          <cell r="BQ471" t="str">
            <v/>
          </cell>
          <cell r="BS471" t="str">
            <v/>
          </cell>
          <cell r="BU471" t="str">
            <v/>
          </cell>
          <cell r="BW471" t="str">
            <v/>
          </cell>
          <cell r="BX471" t="str">
            <v/>
          </cell>
          <cell r="BY471" t="str">
            <v/>
          </cell>
          <cell r="BZ471" t="str">
            <v/>
          </cell>
          <cell r="CA471" t="str">
            <v/>
          </cell>
          <cell r="CB471" t="str">
            <v/>
          </cell>
          <cell r="CC471" t="str">
            <v/>
          </cell>
          <cell r="CD471" t="str">
            <v/>
          </cell>
          <cell r="CE471" t="str">
            <v/>
          </cell>
          <cell r="CF471" t="str">
            <v/>
          </cell>
          <cell r="CG471" t="b">
            <v>0</v>
          </cell>
          <cell r="CH471" t="str">
            <v/>
          </cell>
          <cell r="CJ471" t="b">
            <v>0</v>
          </cell>
          <cell r="CK471" t="b">
            <v>0</v>
          </cell>
          <cell r="CL471" t="b">
            <v>0</v>
          </cell>
          <cell r="CM471" t="str">
            <v/>
          </cell>
          <cell r="CO471" t="str">
            <v/>
          </cell>
          <cell r="CP471" t="str">
            <v/>
          </cell>
          <cell r="CQ471" t="b">
            <v>0</v>
          </cell>
          <cell r="CR471" t="b">
            <v>0</v>
          </cell>
          <cell r="CS471" t="str">
            <v/>
          </cell>
          <cell r="CT471" t="str">
            <v/>
          </cell>
          <cell r="CU471" t="str">
            <v/>
          </cell>
          <cell r="CV471" t="str">
            <v/>
          </cell>
          <cell r="CW471" t="str">
            <v/>
          </cell>
          <cell r="CX471" t="b">
            <v>0</v>
          </cell>
          <cell r="CY471" t="b">
            <v>0</v>
          </cell>
          <cell r="CZ471" t="b">
            <v>0</v>
          </cell>
          <cell r="DA471" t="b">
            <v>0</v>
          </cell>
          <cell r="DB471" t="str">
            <v/>
          </cell>
          <cell r="DC471" t="str">
            <v/>
          </cell>
          <cell r="DD471" t="str">
            <v/>
          </cell>
          <cell r="DE471" t="b">
            <v>0</v>
          </cell>
          <cell r="DF471" t="b">
            <v>0</v>
          </cell>
        </row>
        <row r="472">
          <cell r="A472" t="str">
            <v>COR2650</v>
          </cell>
          <cell r="B472" t="str">
            <v>Analysis &amp; Development of Options to Sustain UK-Link until 2016</v>
          </cell>
          <cell r="C472" t="str">
            <v>Z1 - Change completed</v>
          </cell>
          <cell r="D472">
            <v>41285</v>
          </cell>
          <cell r="E472" t="str">
            <v>CO RCVD 24/05/2012
EQ PNDG 30/05/2012
BE PROD 09/01/2013
PD-CLSD 11/01/2013</v>
          </cell>
          <cell r="F472" t="str">
            <v>A a change request has been submitted for UK Link Sustaining (this is also going to the next PCC meeting on 31/05).</v>
          </cell>
          <cell r="G472" t="b">
            <v>0</v>
          </cell>
          <cell r="H472" t="str">
            <v/>
          </cell>
          <cell r="I472">
            <v>41053</v>
          </cell>
          <cell r="L472" t="b">
            <v>0</v>
          </cell>
          <cell r="M472" t="str">
            <v/>
          </cell>
          <cell r="N472" t="str">
            <v/>
          </cell>
          <cell r="O472" t="str">
            <v/>
          </cell>
          <cell r="P472" t="str">
            <v>Tanya Parkinson</v>
          </cell>
          <cell r="Q472" t="str">
            <v>Workload Meeting 30/05/12</v>
          </cell>
          <cell r="R472" t="str">
            <v/>
          </cell>
          <cell r="S472" t="str">
            <v>Sat Kalsi</v>
          </cell>
          <cell r="T472" t="str">
            <v>CR (internal)</v>
          </cell>
          <cell r="U472" t="str">
            <v>COMPLETE</v>
          </cell>
          <cell r="V472" t="b">
            <v>0</v>
          </cell>
          <cell r="W472">
            <v>41285</v>
          </cell>
          <cell r="X472" t="str">
            <v>Tony Long</v>
          </cell>
          <cell r="AD472" t="str">
            <v/>
          </cell>
          <cell r="AF472" t="str">
            <v/>
          </cell>
          <cell r="AN472" t="str">
            <v/>
          </cell>
          <cell r="AR472" t="str">
            <v/>
          </cell>
          <cell r="AS472" t="str">
            <v/>
          </cell>
          <cell r="AZ472" t="str">
            <v/>
          </cell>
          <cell r="BB472" t="str">
            <v/>
          </cell>
          <cell r="BC472" t="str">
            <v/>
          </cell>
          <cell r="BE472" t="b">
            <v>0</v>
          </cell>
          <cell r="BF472">
            <v>7</v>
          </cell>
          <cell r="BM472" t="str">
            <v>CLSD</v>
          </cell>
          <cell r="BN472">
            <v>42122</v>
          </cell>
          <cell r="BO472" t="str">
            <v>24/11/15: CM Update from Mark Pollard -2650 and 2650.1 are to do with UK Link sustaining and the go live date. Once UK Link goes live the 2 items under COR2650.2 and COR2650.3 are on hold on the Portfolio Plan. Neither of these need to go onto the databas</v>
          </cell>
          <cell r="BQ472" t="str">
            <v/>
          </cell>
          <cell r="BS472" t="str">
            <v/>
          </cell>
          <cell r="BU472" t="str">
            <v/>
          </cell>
          <cell r="BW472" t="str">
            <v/>
          </cell>
          <cell r="BX472" t="str">
            <v/>
          </cell>
          <cell r="BY472" t="str">
            <v/>
          </cell>
          <cell r="BZ472" t="str">
            <v/>
          </cell>
          <cell r="CA472" t="str">
            <v/>
          </cell>
          <cell r="CB472" t="str">
            <v/>
          </cell>
          <cell r="CC472" t="str">
            <v/>
          </cell>
          <cell r="CD472" t="str">
            <v/>
          </cell>
          <cell r="CE472" t="str">
            <v/>
          </cell>
          <cell r="CF472" t="str">
            <v/>
          </cell>
          <cell r="CG472" t="b">
            <v>0</v>
          </cell>
          <cell r="CH472" t="str">
            <v/>
          </cell>
          <cell r="CJ472" t="b">
            <v>0</v>
          </cell>
          <cell r="CK472" t="b">
            <v>0</v>
          </cell>
          <cell r="CL472" t="b">
            <v>0</v>
          </cell>
          <cell r="CM472" t="str">
            <v/>
          </cell>
          <cell r="CO472" t="str">
            <v/>
          </cell>
          <cell r="CP472" t="str">
            <v/>
          </cell>
          <cell r="CQ472" t="b">
            <v>0</v>
          </cell>
          <cell r="CR472" t="b">
            <v>0</v>
          </cell>
          <cell r="CS472" t="str">
            <v/>
          </cell>
          <cell r="CT472" t="str">
            <v/>
          </cell>
          <cell r="CU472" t="str">
            <v/>
          </cell>
          <cell r="CV472" t="str">
            <v/>
          </cell>
          <cell r="CW472" t="str">
            <v/>
          </cell>
          <cell r="CX472" t="b">
            <v>0</v>
          </cell>
          <cell r="CY472" t="b">
            <v>0</v>
          </cell>
          <cell r="CZ472" t="b">
            <v>0</v>
          </cell>
          <cell r="DA472" t="b">
            <v>0</v>
          </cell>
          <cell r="DB472" t="str">
            <v/>
          </cell>
          <cell r="DC472" t="str">
            <v/>
          </cell>
          <cell r="DD472" t="str">
            <v/>
          </cell>
          <cell r="DE472" t="b">
            <v>0</v>
          </cell>
          <cell r="DF472" t="b">
            <v>0</v>
          </cell>
        </row>
        <row r="473">
          <cell r="A473" t="str">
            <v>COR3234.1</v>
          </cell>
          <cell r="B473" t="str">
            <v>Unregistered Supply Points – Portfolio Clearance Initiative – Stage 2</v>
          </cell>
          <cell r="C473" t="str">
            <v>Z1 - Change completed</v>
          </cell>
          <cell r="D473">
            <v>42012</v>
          </cell>
          <cell r="E473" t="str">
            <v>CO-RCVD 02/12/2013
EQ-PROD 13/12/2013
EQ-SENT 08/01/2014
BE-RCVD 09/01/2014
BE-PROD 09/01/2014
BE-SENT 30/01/2014
CA-RCVD 05/02/2014
SN-PROD 05/02/2014
SN-SENT 04/03/2014
PD-PROD 04/03/2014
PD-IMPD 15/09/2014
PD-SENT 07/01/2015
PD-CLSD 08/01/2015</v>
          </cell>
          <cell r="F473" t="str">
            <v xml:space="preserve">This change order request is linked to COR 3234 (Portfolio Clearance Initiative) which requires Xoserve to prepare and provide to Shippers unregistered and shipperless supply point datasets. This COR requires Xoserve to undertake stage two of the process </v>
          </cell>
          <cell r="G473" t="b">
            <v>0</v>
          </cell>
          <cell r="H473" t="str">
            <v/>
          </cell>
          <cell r="I473">
            <v>41610</v>
          </cell>
          <cell r="J473">
            <v>41621</v>
          </cell>
          <cell r="K473">
            <v>41760</v>
          </cell>
          <cell r="L473" t="b">
            <v>1</v>
          </cell>
          <cell r="M473" t="str">
            <v>ADN</v>
          </cell>
          <cell r="N473" t="str">
            <v/>
          </cell>
          <cell r="O473" t="str">
            <v>Colin Thomson</v>
          </cell>
          <cell r="P473" t="str">
            <v>Joel Martin</v>
          </cell>
          <cell r="Q473" t="str">
            <v/>
          </cell>
          <cell r="R473" t="str">
            <v>Dave Ackers</v>
          </cell>
          <cell r="S473" t="str">
            <v>Lorraine Cave</v>
          </cell>
          <cell r="T473" t="str">
            <v>CO</v>
          </cell>
          <cell r="U473" t="str">
            <v>COMPLETE</v>
          </cell>
          <cell r="V473" t="b">
            <v>1</v>
          </cell>
          <cell r="W473">
            <v>42012</v>
          </cell>
          <cell r="X473" t="str">
            <v>Nita Patel</v>
          </cell>
          <cell r="Y473">
            <v>41621</v>
          </cell>
          <cell r="Z473">
            <v>41647</v>
          </cell>
          <cell r="AB473">
            <v>41647</v>
          </cell>
          <cell r="AD473" t="str">
            <v/>
          </cell>
          <cell r="AE473">
            <v>41706</v>
          </cell>
          <cell r="AF473" t="str">
            <v>SENT</v>
          </cell>
          <cell r="AG473">
            <v>41647</v>
          </cell>
          <cell r="AH473">
            <v>41648</v>
          </cell>
          <cell r="AI473">
            <v>41661</v>
          </cell>
          <cell r="AJ473">
            <v>41661</v>
          </cell>
          <cell r="AK473">
            <v>41674</v>
          </cell>
          <cell r="AM473">
            <v>41669</v>
          </cell>
          <cell r="AN473" t="str">
            <v>Pre Sanction Meeting 21/01/14</v>
          </cell>
          <cell r="AP473">
            <v>166138</v>
          </cell>
          <cell r="AR473" t="str">
            <v/>
          </cell>
          <cell r="AS473" t="str">
            <v>SENT</v>
          </cell>
          <cell r="AT473">
            <v>41669</v>
          </cell>
          <cell r="AU473">
            <v>41675</v>
          </cell>
          <cell r="AV473">
            <v>41688</v>
          </cell>
          <cell r="AW473">
            <v>41687</v>
          </cell>
          <cell r="AX473">
            <v>41703</v>
          </cell>
          <cell r="AZ473" t="str">
            <v/>
          </cell>
          <cell r="BA473">
            <v>41702</v>
          </cell>
          <cell r="BB473" t="str">
            <v/>
          </cell>
          <cell r="BC473" t="str">
            <v>SENT</v>
          </cell>
          <cell r="BD473">
            <v>41702</v>
          </cell>
          <cell r="BE473" t="b">
            <v>0</v>
          </cell>
          <cell r="BF473">
            <v>3</v>
          </cell>
          <cell r="BG473">
            <v>41621</v>
          </cell>
          <cell r="BH473">
            <v>41897</v>
          </cell>
          <cell r="BI473">
            <v>41897</v>
          </cell>
          <cell r="BK473">
            <v>42011</v>
          </cell>
          <cell r="BM473" t="str">
            <v>CLSD</v>
          </cell>
          <cell r="BN473">
            <v>42012</v>
          </cell>
          <cell r="BO473" t="str">
            <v>Previously logged as COR3275</v>
          </cell>
          <cell r="BQ473" t="str">
            <v/>
          </cell>
          <cell r="BS473" t="str">
            <v/>
          </cell>
          <cell r="BU473" t="str">
            <v/>
          </cell>
          <cell r="BW473" t="str">
            <v/>
          </cell>
          <cell r="BX473" t="str">
            <v/>
          </cell>
          <cell r="BY473" t="str">
            <v/>
          </cell>
          <cell r="BZ473" t="str">
            <v/>
          </cell>
          <cell r="CA473" t="str">
            <v/>
          </cell>
          <cell r="CB473" t="str">
            <v/>
          </cell>
          <cell r="CC473" t="str">
            <v/>
          </cell>
          <cell r="CD473" t="str">
            <v/>
          </cell>
          <cell r="CE473" t="str">
            <v/>
          </cell>
          <cell r="CF473" t="str">
            <v/>
          </cell>
          <cell r="CG473" t="b">
            <v>0</v>
          </cell>
          <cell r="CH473" t="str">
            <v/>
          </cell>
          <cell r="CJ473" t="b">
            <v>0</v>
          </cell>
          <cell r="CK473" t="b">
            <v>0</v>
          </cell>
          <cell r="CL473" t="b">
            <v>0</v>
          </cell>
          <cell r="CM473" t="str">
            <v/>
          </cell>
          <cell r="CO473" t="str">
            <v/>
          </cell>
          <cell r="CP473" t="str">
            <v/>
          </cell>
          <cell r="CQ473" t="b">
            <v>0</v>
          </cell>
          <cell r="CR473" t="b">
            <v>0</v>
          </cell>
          <cell r="CS473" t="str">
            <v/>
          </cell>
          <cell r="CT473" t="str">
            <v/>
          </cell>
          <cell r="CU473" t="str">
            <v/>
          </cell>
          <cell r="CV473" t="str">
            <v/>
          </cell>
          <cell r="CW473" t="str">
            <v/>
          </cell>
          <cell r="CX473" t="b">
            <v>0</v>
          </cell>
          <cell r="CY473" t="b">
            <v>0</v>
          </cell>
          <cell r="CZ473" t="b">
            <v>0</v>
          </cell>
          <cell r="DA473" t="b">
            <v>0</v>
          </cell>
          <cell r="DB473" t="str">
            <v/>
          </cell>
          <cell r="DC473" t="str">
            <v/>
          </cell>
          <cell r="DD473" t="str">
            <v/>
          </cell>
          <cell r="DE473" t="b">
            <v>0</v>
          </cell>
          <cell r="DF473" t="b">
            <v>0</v>
          </cell>
        </row>
        <row r="474">
          <cell r="A474" t="str">
            <v>COR2178</v>
          </cell>
          <cell r="B474" t="str">
            <v>EU3 - 21 Day Switching Timescales (Analysis)</v>
          </cell>
          <cell r="C474" t="str">
            <v>Z1 - Change completed</v>
          </cell>
          <cell r="D474">
            <v>40674</v>
          </cell>
          <cell r="E474" t="str">
            <v>CO RCVD 06/01/2011,CO RCVD 04/02/2011,EQ PNDG 04/01/2011,EQ PROD 16/02/2011,EQ SENT 02/03/2011,BE RCVD 04/03/2011,BE PNDG 04/03/2011,BE PROD 04/03/2011,PD PROD 11/05/2011,EQ SENT 02/03/2011,PD PROD 11/05/2011, PD IMPD
24/09/2015, PD CLSD</v>
          </cell>
          <cell r="F474" t="str">
            <v>The driver for this change is the Directive 2009 / 73 / EC of the European Parliament (EU Third Energy Package). The topic is currently allocated to the Workstream although, should a change to systems be req'd, implementation would be required in April 20</v>
          </cell>
          <cell r="G474" t="b">
            <v>1</v>
          </cell>
          <cell r="H474" t="str">
            <v/>
          </cell>
          <cell r="I474">
            <v>40578</v>
          </cell>
          <cell r="J474">
            <v>40592</v>
          </cell>
          <cell r="L474" t="b">
            <v>0</v>
          </cell>
          <cell r="M474" t="str">
            <v>ALL</v>
          </cell>
          <cell r="N474" t="str">
            <v/>
          </cell>
          <cell r="O474" t="str">
            <v>Ruth Thomas</v>
          </cell>
          <cell r="P474" t="str">
            <v>Chris Warner</v>
          </cell>
          <cell r="Q474" t="str">
            <v>Workload Meeting 12/01/11</v>
          </cell>
          <cell r="R474" t="str">
            <v>Alison Jennings</v>
          </cell>
          <cell r="S474" t="str">
            <v>Lorraine Cave</v>
          </cell>
          <cell r="T474" t="str">
            <v>CO</v>
          </cell>
          <cell r="U474" t="str">
            <v>COMPLETE</v>
          </cell>
          <cell r="V474" t="b">
            <v>1</v>
          </cell>
          <cell r="X474" t="str">
            <v>Steve Ganney</v>
          </cell>
          <cell r="Y474">
            <v>40590</v>
          </cell>
          <cell r="Z474">
            <v>40604</v>
          </cell>
          <cell r="AB474">
            <v>40604</v>
          </cell>
          <cell r="AC474">
            <v>29260</v>
          </cell>
          <cell r="AD474" t="str">
            <v xml:space="preserve">15 weeks from receipt of BEO </v>
          </cell>
          <cell r="AE474">
            <v>40696</v>
          </cell>
          <cell r="AF474" t="str">
            <v>SENT</v>
          </cell>
          <cell r="AG474">
            <v>40604</v>
          </cell>
          <cell r="AH474">
            <v>40606</v>
          </cell>
          <cell r="AI474">
            <v>40620</v>
          </cell>
          <cell r="AJ474">
            <v>40618</v>
          </cell>
          <cell r="AN474" t="str">
            <v/>
          </cell>
          <cell r="AR474" t="str">
            <v/>
          </cell>
          <cell r="AS474" t="str">
            <v>PROD</v>
          </cell>
          <cell r="AT474">
            <v>40606</v>
          </cell>
          <cell r="AZ474" t="str">
            <v/>
          </cell>
          <cell r="BB474" t="str">
            <v/>
          </cell>
          <cell r="BC474" t="str">
            <v/>
          </cell>
          <cell r="BE474" t="b">
            <v>0</v>
          </cell>
          <cell r="BF474">
            <v>3</v>
          </cell>
          <cell r="BJ474">
            <v>41004</v>
          </cell>
          <cell r="BM474" t="str">
            <v>PROD</v>
          </cell>
          <cell r="BN474">
            <v>40674</v>
          </cell>
          <cell r="BO474" t="str">
            <v>24/09/15- Email received from LC on 20/07/15 - COR2178 – EU21 Day – Analysis Phase. This was done by Dave Addison and delivered under COR2446, which is now closed.
This is now completed and can be closed
08/07/13 KB - LC to produce a CCN, per CMSG meeting</v>
          </cell>
          <cell r="BQ474" t="str">
            <v/>
          </cell>
          <cell r="BS474" t="str">
            <v/>
          </cell>
          <cell r="BU474" t="str">
            <v/>
          </cell>
          <cell r="BW474" t="str">
            <v/>
          </cell>
          <cell r="BX474" t="str">
            <v/>
          </cell>
          <cell r="BY474" t="str">
            <v/>
          </cell>
          <cell r="BZ474" t="str">
            <v/>
          </cell>
          <cell r="CA474" t="str">
            <v/>
          </cell>
          <cell r="CB474" t="str">
            <v/>
          </cell>
          <cell r="CC474" t="str">
            <v/>
          </cell>
          <cell r="CD474" t="str">
            <v/>
          </cell>
          <cell r="CE474" t="str">
            <v/>
          </cell>
          <cell r="CF474" t="str">
            <v/>
          </cell>
          <cell r="CG474" t="b">
            <v>0</v>
          </cell>
          <cell r="CH474" t="str">
            <v/>
          </cell>
          <cell r="CJ474" t="b">
            <v>0</v>
          </cell>
          <cell r="CK474" t="b">
            <v>0</v>
          </cell>
          <cell r="CL474" t="b">
            <v>0</v>
          </cell>
          <cell r="CM474" t="str">
            <v/>
          </cell>
          <cell r="CO474" t="str">
            <v/>
          </cell>
          <cell r="CP474" t="str">
            <v/>
          </cell>
          <cell r="CQ474" t="b">
            <v>0</v>
          </cell>
          <cell r="CR474" t="b">
            <v>0</v>
          </cell>
          <cell r="CS474" t="str">
            <v/>
          </cell>
          <cell r="CT474" t="str">
            <v/>
          </cell>
          <cell r="CU474" t="str">
            <v/>
          </cell>
          <cell r="CV474" t="str">
            <v/>
          </cell>
          <cell r="CW474" t="str">
            <v/>
          </cell>
          <cell r="CX474" t="b">
            <v>0</v>
          </cell>
          <cell r="CY474" t="b">
            <v>0</v>
          </cell>
          <cell r="CZ474" t="b">
            <v>0</v>
          </cell>
          <cell r="DA474" t="b">
            <v>0</v>
          </cell>
          <cell r="DB474" t="str">
            <v/>
          </cell>
          <cell r="DC474" t="str">
            <v/>
          </cell>
          <cell r="DD474" t="str">
            <v/>
          </cell>
          <cell r="DE474" t="b">
            <v>0</v>
          </cell>
          <cell r="DF474" t="b">
            <v>0</v>
          </cell>
        </row>
        <row r="475">
          <cell r="A475" t="str">
            <v>COR1827</v>
          </cell>
          <cell r="B475" t="str">
            <v>Unique Sites Feasibility &amp; Analysis</v>
          </cell>
          <cell r="C475" t="str">
            <v>Z1 - Change completed</v>
          </cell>
          <cell r="D475">
            <v>41338</v>
          </cell>
          <cell r="E475" t="str">
            <v>CO RCVD 06/01/2010,EQ PNDG 06/01/2010,EQ PROD 16/02/2010,PD IMPD 19/12/2012, PD CLSD 05/03/2013</v>
          </cell>
          <cell r="F475" t="str">
            <v>The requirement from the Business is to introduce as much automation to the Unique Sites process as possible, from SPA through to Reconciliation. Currently, the entire Unique Sites process is a manual operation &amp; consequently prone to human error, however</v>
          </cell>
          <cell r="G475" t="b">
            <v>0</v>
          </cell>
          <cell r="H475" t="str">
            <v/>
          </cell>
          <cell r="I475">
            <v>40184</v>
          </cell>
          <cell r="J475">
            <v>40225</v>
          </cell>
          <cell r="L475" t="b">
            <v>0</v>
          </cell>
          <cell r="M475" t="str">
            <v/>
          </cell>
          <cell r="N475" t="str">
            <v/>
          </cell>
          <cell r="O475" t="str">
            <v/>
          </cell>
          <cell r="P475" t="str">
            <v>Sat Kalsi</v>
          </cell>
          <cell r="Q475" t="str">
            <v>Workload Meeting 06/01/10</v>
          </cell>
          <cell r="R475" t="str">
            <v>Chris Fears</v>
          </cell>
          <cell r="S475" t="str">
            <v>Sat Kalsi</v>
          </cell>
          <cell r="T475" t="str">
            <v>CR (internal)</v>
          </cell>
          <cell r="U475" t="str">
            <v>COMPLETE</v>
          </cell>
          <cell r="V475" t="b">
            <v>0</v>
          </cell>
          <cell r="X475" t="str">
            <v>Tony Long</v>
          </cell>
          <cell r="Y475">
            <v>40225</v>
          </cell>
          <cell r="AD475" t="str">
            <v/>
          </cell>
          <cell r="AF475" t="str">
            <v>PROD</v>
          </cell>
          <cell r="AG475">
            <v>40225</v>
          </cell>
          <cell r="AN475" t="str">
            <v/>
          </cell>
          <cell r="AR475" t="str">
            <v/>
          </cell>
          <cell r="AS475" t="str">
            <v/>
          </cell>
          <cell r="AZ475" t="str">
            <v/>
          </cell>
          <cell r="BB475" t="str">
            <v/>
          </cell>
          <cell r="BC475" t="str">
            <v/>
          </cell>
          <cell r="BE475" t="b">
            <v>0</v>
          </cell>
          <cell r="BF475">
            <v>6</v>
          </cell>
          <cell r="BM475" t="str">
            <v>CLSD</v>
          </cell>
          <cell r="BN475">
            <v>41338</v>
          </cell>
          <cell r="BO475" t="str">
            <v>20/06/13 KB - See noe from Tonly confirming there was no actual imp date for this as work stopped in July 2011 after CSC completed their analysis. 
05/03/13 KB - Note received from Chris authorising closure - set to PD-CLSD.  
04/03/13 KB - Email received</v>
          </cell>
          <cell r="BQ475" t="str">
            <v/>
          </cell>
          <cell r="BS475" t="str">
            <v/>
          </cell>
          <cell r="BU475" t="str">
            <v/>
          </cell>
          <cell r="BW475" t="str">
            <v/>
          </cell>
          <cell r="BX475" t="str">
            <v/>
          </cell>
          <cell r="BY475" t="str">
            <v/>
          </cell>
          <cell r="BZ475" t="str">
            <v/>
          </cell>
          <cell r="CA475" t="str">
            <v/>
          </cell>
          <cell r="CB475" t="str">
            <v/>
          </cell>
          <cell r="CC475" t="str">
            <v/>
          </cell>
          <cell r="CD475" t="str">
            <v/>
          </cell>
          <cell r="CE475" t="str">
            <v/>
          </cell>
          <cell r="CF475" t="str">
            <v/>
          </cell>
          <cell r="CG475" t="b">
            <v>0</v>
          </cell>
          <cell r="CH475" t="str">
            <v/>
          </cell>
          <cell r="CJ475" t="b">
            <v>0</v>
          </cell>
          <cell r="CK475" t="b">
            <v>0</v>
          </cell>
          <cell r="CL475" t="b">
            <v>0</v>
          </cell>
          <cell r="CM475" t="str">
            <v/>
          </cell>
          <cell r="CO475" t="str">
            <v/>
          </cell>
          <cell r="CP475" t="str">
            <v/>
          </cell>
          <cell r="CQ475" t="b">
            <v>0</v>
          </cell>
          <cell r="CR475" t="b">
            <v>0</v>
          </cell>
          <cell r="CS475" t="str">
            <v/>
          </cell>
          <cell r="CT475" t="str">
            <v/>
          </cell>
          <cell r="CU475" t="str">
            <v/>
          </cell>
          <cell r="CV475" t="str">
            <v/>
          </cell>
          <cell r="CW475" t="str">
            <v/>
          </cell>
          <cell r="CX475" t="b">
            <v>0</v>
          </cell>
          <cell r="CY475" t="b">
            <v>0</v>
          </cell>
          <cell r="CZ475" t="b">
            <v>0</v>
          </cell>
          <cell r="DA475" t="b">
            <v>0</v>
          </cell>
          <cell r="DB475" t="str">
            <v/>
          </cell>
          <cell r="DC475" t="str">
            <v/>
          </cell>
          <cell r="DD475" t="str">
            <v/>
          </cell>
          <cell r="DE475" t="b">
            <v>0</v>
          </cell>
          <cell r="DF475" t="b">
            <v>0</v>
          </cell>
        </row>
        <row r="476">
          <cell r="A476" t="str">
            <v>COR1832</v>
          </cell>
          <cell r="B476" t="str">
            <v>Data Centre Hosting &amp; Service Management Phase 2
(formally Delivery of Bluetac)</v>
          </cell>
          <cell r="C476" t="str">
            <v>Z1 - Change completed</v>
          </cell>
          <cell r="D476">
            <v>40847</v>
          </cell>
          <cell r="E476" t="str">
            <v xml:space="preserve">CO RCVD 11/01/2010,EQ PNDG 13/01/2010,EQ PROD 20/04/2010,BE RCVD 29/06/2010,BE PNDG 29/06/2010,BE PROD 29/06/2010,BE SENT 29/06/2010,CA RCVD 29/06/2010,SN PNDG 29/06/2010,SN PROD 29/06/2010,PD PROD 28/07/2010,PD IMPD 31/01/2011,PD SENT 03/10/2011,PD CLSD </v>
          </cell>
          <cell r="F476" t="str">
            <v/>
          </cell>
          <cell r="G476" t="b">
            <v>0</v>
          </cell>
          <cell r="H476" t="str">
            <v/>
          </cell>
          <cell r="I476">
            <v>40189</v>
          </cell>
          <cell r="J476">
            <v>40294</v>
          </cell>
          <cell r="L476" t="b">
            <v>0</v>
          </cell>
          <cell r="M476" t="str">
            <v/>
          </cell>
          <cell r="N476" t="str">
            <v/>
          </cell>
          <cell r="O476" t="str">
            <v/>
          </cell>
          <cell r="P476" t="str">
            <v>Chris Fears</v>
          </cell>
          <cell r="Q476" t="str">
            <v>Workload Meeting 13/01/10</v>
          </cell>
          <cell r="R476" t="str">
            <v>Peter Bingham</v>
          </cell>
          <cell r="S476" t="str">
            <v>Chris Fears</v>
          </cell>
          <cell r="T476" t="str">
            <v>CR (internal)</v>
          </cell>
          <cell r="U476" t="str">
            <v>COMPLETE</v>
          </cell>
          <cell r="V476" t="b">
            <v>0</v>
          </cell>
          <cell r="X476" t="str">
            <v>Christina McArthur</v>
          </cell>
          <cell r="Y476">
            <v>40288</v>
          </cell>
          <cell r="AD476" t="str">
            <v/>
          </cell>
          <cell r="AF476" t="str">
            <v>PROD</v>
          </cell>
          <cell r="AG476">
            <v>40288</v>
          </cell>
          <cell r="AI476">
            <v>40358</v>
          </cell>
          <cell r="AJ476">
            <v>40358</v>
          </cell>
          <cell r="AK476">
            <v>40358</v>
          </cell>
          <cell r="AL476">
            <v>40358</v>
          </cell>
          <cell r="AM476">
            <v>40358</v>
          </cell>
          <cell r="AN476" t="str">
            <v>XEC</v>
          </cell>
          <cell r="AR476" t="str">
            <v/>
          </cell>
          <cell r="AS476" t="str">
            <v>SENT</v>
          </cell>
          <cell r="AT476">
            <v>40358</v>
          </cell>
          <cell r="AU476">
            <v>40358</v>
          </cell>
          <cell r="AZ476" t="str">
            <v/>
          </cell>
          <cell r="BB476" t="str">
            <v/>
          </cell>
          <cell r="BC476" t="str">
            <v>PROD</v>
          </cell>
          <cell r="BD476">
            <v>40358</v>
          </cell>
          <cell r="BE476" t="b">
            <v>0</v>
          </cell>
          <cell r="BF476">
            <v>7</v>
          </cell>
          <cell r="BH476">
            <v>40574</v>
          </cell>
          <cell r="BI476">
            <v>40574</v>
          </cell>
          <cell r="BJ476">
            <v>40847</v>
          </cell>
          <cell r="BK476">
            <v>40819</v>
          </cell>
          <cell r="BL476">
            <v>40847</v>
          </cell>
          <cell r="BM476" t="str">
            <v>CLSD</v>
          </cell>
          <cell r="BN476">
            <v>40847</v>
          </cell>
          <cell r="BO476" t="str">
            <v>31/10/11 AK - Email rec'd ffrom Peter Bingham authorising closure of change.
31/10/11 AK - Email sent to Peter Bingham stating "Following the attached email from Karen Bradshaw regarding closure of COR - Data Centre Hosting Project, please can you confirm</v>
          </cell>
          <cell r="BQ476" t="str">
            <v/>
          </cell>
          <cell r="BS476" t="str">
            <v/>
          </cell>
          <cell r="BU476" t="str">
            <v/>
          </cell>
          <cell r="BW476" t="str">
            <v/>
          </cell>
          <cell r="BX476" t="str">
            <v/>
          </cell>
          <cell r="BY476" t="str">
            <v/>
          </cell>
          <cell r="BZ476" t="str">
            <v/>
          </cell>
          <cell r="CA476" t="str">
            <v/>
          </cell>
          <cell r="CB476" t="str">
            <v/>
          </cell>
          <cell r="CC476" t="str">
            <v/>
          </cell>
          <cell r="CD476" t="str">
            <v/>
          </cell>
          <cell r="CE476" t="str">
            <v/>
          </cell>
          <cell r="CF476" t="str">
            <v/>
          </cell>
          <cell r="CG476" t="b">
            <v>0</v>
          </cell>
          <cell r="CH476" t="str">
            <v/>
          </cell>
          <cell r="CJ476" t="b">
            <v>0</v>
          </cell>
          <cell r="CK476" t="b">
            <v>0</v>
          </cell>
          <cell r="CL476" t="b">
            <v>0</v>
          </cell>
          <cell r="CM476" t="str">
            <v/>
          </cell>
          <cell r="CO476" t="str">
            <v/>
          </cell>
          <cell r="CP476" t="str">
            <v/>
          </cell>
          <cell r="CQ476" t="b">
            <v>0</v>
          </cell>
          <cell r="CR476" t="b">
            <v>0</v>
          </cell>
          <cell r="CS476" t="str">
            <v/>
          </cell>
          <cell r="CT476" t="str">
            <v/>
          </cell>
          <cell r="CU476" t="str">
            <v/>
          </cell>
          <cell r="CV476" t="str">
            <v/>
          </cell>
          <cell r="CW476" t="str">
            <v/>
          </cell>
          <cell r="CX476" t="b">
            <v>0</v>
          </cell>
          <cell r="CY476" t="b">
            <v>0</v>
          </cell>
          <cell r="CZ476" t="b">
            <v>0</v>
          </cell>
          <cell r="DA476" t="b">
            <v>0</v>
          </cell>
          <cell r="DB476" t="str">
            <v/>
          </cell>
          <cell r="DC476" t="str">
            <v/>
          </cell>
          <cell r="DD476" t="str">
            <v/>
          </cell>
          <cell r="DE476" t="b">
            <v>0</v>
          </cell>
          <cell r="DF476" t="b">
            <v>0</v>
          </cell>
        </row>
        <row r="477">
          <cell r="A477" t="str">
            <v>COR1854</v>
          </cell>
          <cell r="B477" t="str">
            <v>CSEPs Reconciliation BAL &amp; AIR File</v>
          </cell>
          <cell r="C477" t="str">
            <v>Z2 - Change cancelled</v>
          </cell>
          <cell r="D477">
            <v>41592</v>
          </cell>
          <cell r="E477" t="str">
            <v>CO RCVD 24/05/2010,EQ PNDG 02/06/2010, EQ CLSD 14/11/2013
Moved from EQ-CLSD to 99. Change Cancelled 08/11/2017</v>
          </cell>
          <cell r="F477" t="str">
            <v xml:space="preserve">Currently when the CSEPs Reconciliation invoice is produced we have to manually enter the invoice values into B2K as the authorisation report only downloads in .pdf format. We require the report to generate in a CSV/Excel format to allow us to generate a </v>
          </cell>
          <cell r="G477" t="b">
            <v>0</v>
          </cell>
          <cell r="H477" t="str">
            <v/>
          </cell>
          <cell r="I477">
            <v>40322</v>
          </cell>
          <cell r="L477" t="b">
            <v>0</v>
          </cell>
          <cell r="M477" t="str">
            <v/>
          </cell>
          <cell r="N477" t="str">
            <v/>
          </cell>
          <cell r="O477" t="str">
            <v/>
          </cell>
          <cell r="P477" t="str">
            <v>Yvonne McHugh</v>
          </cell>
          <cell r="Q477" t="str">
            <v>Workload Meeting 02/06/10</v>
          </cell>
          <cell r="R477" t="str">
            <v>Tricia Moody</v>
          </cell>
          <cell r="S477" t="str">
            <v>Lorraine Cave</v>
          </cell>
          <cell r="T477" t="str">
            <v>CR (internal)</v>
          </cell>
          <cell r="U477" t="str">
            <v>CLOSED</v>
          </cell>
          <cell r="V477" t="b">
            <v>0</v>
          </cell>
          <cell r="X477" t="str">
            <v/>
          </cell>
          <cell r="AD477" t="str">
            <v/>
          </cell>
          <cell r="AF477" t="str">
            <v>CLSD</v>
          </cell>
          <cell r="AG477">
            <v>41592</v>
          </cell>
          <cell r="AN477" t="str">
            <v/>
          </cell>
          <cell r="AR477" t="str">
            <v/>
          </cell>
          <cell r="AS477" t="str">
            <v/>
          </cell>
          <cell r="AZ477" t="str">
            <v/>
          </cell>
          <cell r="BB477" t="str">
            <v/>
          </cell>
          <cell r="BC477" t="str">
            <v/>
          </cell>
          <cell r="BE477" t="b">
            <v>0</v>
          </cell>
          <cell r="BF477">
            <v>6</v>
          </cell>
          <cell r="BM477" t="str">
            <v/>
          </cell>
          <cell r="BO477" t="str">
            <v xml:space="preserve">14/11/13 KB - Closed per discussion with LC &amp; Tricia Moody - to be re-submitted as a Minor Enhancement request. 
10/09/12 KB - Transferred from DT to LC due to change in roles.                                                                               </v>
          </cell>
          <cell r="BQ477" t="str">
            <v/>
          </cell>
          <cell r="BS477" t="str">
            <v/>
          </cell>
          <cell r="BU477" t="str">
            <v/>
          </cell>
          <cell r="BW477" t="str">
            <v/>
          </cell>
          <cell r="BX477" t="str">
            <v/>
          </cell>
          <cell r="BY477" t="str">
            <v/>
          </cell>
          <cell r="BZ477" t="str">
            <v/>
          </cell>
          <cell r="CA477" t="str">
            <v/>
          </cell>
          <cell r="CB477" t="str">
            <v/>
          </cell>
          <cell r="CC477" t="str">
            <v/>
          </cell>
          <cell r="CD477" t="str">
            <v/>
          </cell>
          <cell r="CE477" t="str">
            <v/>
          </cell>
          <cell r="CF477" t="str">
            <v/>
          </cell>
          <cell r="CG477" t="b">
            <v>0</v>
          </cell>
          <cell r="CH477" t="str">
            <v/>
          </cell>
          <cell r="CJ477" t="b">
            <v>0</v>
          </cell>
          <cell r="CK477" t="b">
            <v>0</v>
          </cell>
          <cell r="CL477" t="b">
            <v>0</v>
          </cell>
          <cell r="CM477" t="str">
            <v/>
          </cell>
          <cell r="CO477" t="str">
            <v/>
          </cell>
          <cell r="CP477" t="str">
            <v/>
          </cell>
          <cell r="CQ477" t="b">
            <v>0</v>
          </cell>
          <cell r="CR477" t="b">
            <v>0</v>
          </cell>
          <cell r="CS477" t="str">
            <v/>
          </cell>
          <cell r="CT477" t="str">
            <v/>
          </cell>
          <cell r="CU477" t="str">
            <v/>
          </cell>
          <cell r="CV477" t="str">
            <v/>
          </cell>
          <cell r="CW477" t="str">
            <v/>
          </cell>
          <cell r="CX477" t="b">
            <v>0</v>
          </cell>
          <cell r="CY477" t="b">
            <v>0</v>
          </cell>
          <cell r="CZ477" t="b">
            <v>0</v>
          </cell>
          <cell r="DA477" t="b">
            <v>0</v>
          </cell>
          <cell r="DB477" t="str">
            <v/>
          </cell>
          <cell r="DC477" t="str">
            <v/>
          </cell>
          <cell r="DD477" t="str">
            <v/>
          </cell>
          <cell r="DE477" t="b">
            <v>0</v>
          </cell>
          <cell r="DF477" t="b">
            <v>0</v>
          </cell>
        </row>
        <row r="478">
          <cell r="A478" t="str">
            <v>COR3403</v>
          </cell>
          <cell r="B478" t="str">
            <v>Set-up of New DMSP</v>
          </cell>
          <cell r="C478" t="str">
            <v>Z1 - Change completed</v>
          </cell>
          <cell r="D478">
            <v>42902</v>
          </cell>
          <cell r="E478" t="str">
            <v>CO-RCVD 28/05/2014
EQ-PROD 10/06/2014
EQ-SENT 30/06/2014
BE-RCVD 15/07/2014
BE-PROD 15/07/2014
BE-SENT 11/09/2014
CA-RCVD 15/10/2014
SN-PROD 15/10/2014
SN-SENT 05/11/2014
PD-PROD 05/11/2014
PD-SENT 23/01/2017
PD-POPD 23/01/2017
PD-CLSD 16/06/2017</v>
          </cell>
          <cell r="F478" t="str">
            <v>It is expected that early engagement meetings with the new service provider will commence shortly so that all parties can understand what process and systems need to change to initiate the new DMSP. At present the scope of these changes is not specified i</v>
          </cell>
          <cell r="G478" t="b">
            <v>0</v>
          </cell>
          <cell r="H478" t="str">
            <v/>
          </cell>
          <cell r="I478">
            <v>41787</v>
          </cell>
          <cell r="J478">
            <v>41800</v>
          </cell>
          <cell r="L478" t="b">
            <v>1</v>
          </cell>
          <cell r="M478" t="str">
            <v>NNW</v>
          </cell>
          <cell r="N478" t="str">
            <v>NGD, NGN &amp; WWU</v>
          </cell>
          <cell r="O478" t="str">
            <v xml:space="preserve"> Ruth Thomas</v>
          </cell>
          <cell r="P478" t="str">
            <v>Alan Raper</v>
          </cell>
          <cell r="Q478" t="str">
            <v>ICAF Meeting 28/05/14</v>
          </cell>
          <cell r="R478" t="str">
            <v>Fiona Cottam</v>
          </cell>
          <cell r="S478" t="str">
            <v>Darran Dredge</v>
          </cell>
          <cell r="T478" t="str">
            <v>CO</v>
          </cell>
          <cell r="U478" t="str">
            <v>COMPLETE</v>
          </cell>
          <cell r="V478" t="b">
            <v>1</v>
          </cell>
          <cell r="W478">
            <v>42758</v>
          </cell>
          <cell r="X478" t="str">
            <v>Rachel Addison</v>
          </cell>
          <cell r="Y478">
            <v>41800</v>
          </cell>
          <cell r="Z478">
            <v>41820</v>
          </cell>
          <cell r="AB478">
            <v>41820</v>
          </cell>
          <cell r="AC478">
            <v>0</v>
          </cell>
          <cell r="AD478" t="str">
            <v>3 months</v>
          </cell>
          <cell r="AE478">
            <v>42246</v>
          </cell>
          <cell r="AF478" t="str">
            <v>SENT</v>
          </cell>
          <cell r="AG478">
            <v>41820</v>
          </cell>
          <cell r="AH478">
            <v>41835</v>
          </cell>
          <cell r="AI478">
            <v>41848</v>
          </cell>
          <cell r="AJ478">
            <v>41837</v>
          </cell>
          <cell r="AK478">
            <v>41893</v>
          </cell>
          <cell r="AM478">
            <v>41893</v>
          </cell>
          <cell r="AN478" t="str">
            <v>Pre Sanction Meeting 09/09/14</v>
          </cell>
          <cell r="AO478">
            <v>41929</v>
          </cell>
          <cell r="AP478">
            <v>59800</v>
          </cell>
          <cell r="AR478" t="str">
            <v/>
          </cell>
          <cell r="AS478" t="str">
            <v>SENT</v>
          </cell>
          <cell r="AT478">
            <v>41893</v>
          </cell>
          <cell r="AU478">
            <v>41927</v>
          </cell>
          <cell r="AV478">
            <v>41940</v>
          </cell>
          <cell r="AW478">
            <v>41940</v>
          </cell>
          <cell r="AX478">
            <v>41948</v>
          </cell>
          <cell r="AZ478" t="str">
            <v/>
          </cell>
          <cell r="BA478">
            <v>41948</v>
          </cell>
          <cell r="BB478" t="str">
            <v/>
          </cell>
          <cell r="BC478" t="str">
            <v>SENT</v>
          </cell>
          <cell r="BD478">
            <v>41948</v>
          </cell>
          <cell r="BE478" t="b">
            <v>0</v>
          </cell>
          <cell r="BF478">
            <v>5</v>
          </cell>
          <cell r="BI478">
            <v>42096</v>
          </cell>
          <cell r="BJ478">
            <v>42758</v>
          </cell>
          <cell r="BK478">
            <v>42758</v>
          </cell>
          <cell r="BL478">
            <v>42772</v>
          </cell>
          <cell r="BM478" t="str">
            <v>CLSD</v>
          </cell>
          <cell r="BN478">
            <v>42758</v>
          </cell>
          <cell r="BO478" t="str">
            <v>23/01/17 DC Approval received from networks, email sent to projects.
23/01/17 DC New CCN going to networks today for approval to close the project.
26.09.16: Cm Date requested by Darran Dredge to move forward the CCN to orginator date
13/05/16: CM moved e</v>
          </cell>
          <cell r="BQ478" t="str">
            <v/>
          </cell>
          <cell r="BS478" t="str">
            <v/>
          </cell>
          <cell r="BU478" t="str">
            <v/>
          </cell>
          <cell r="BW478" t="str">
            <v/>
          </cell>
          <cell r="BX478" t="str">
            <v>Low</v>
          </cell>
          <cell r="BY478" t="str">
            <v/>
          </cell>
          <cell r="BZ478" t="str">
            <v/>
          </cell>
          <cell r="CA478" t="str">
            <v/>
          </cell>
          <cell r="CB478" t="str">
            <v/>
          </cell>
          <cell r="CC478" t="str">
            <v/>
          </cell>
          <cell r="CD478" t="str">
            <v/>
          </cell>
          <cell r="CE478" t="str">
            <v/>
          </cell>
          <cell r="CF478" t="str">
            <v/>
          </cell>
          <cell r="CG478" t="b">
            <v>0</v>
          </cell>
          <cell r="CH478" t="str">
            <v/>
          </cell>
          <cell r="CJ478" t="b">
            <v>0</v>
          </cell>
          <cell r="CK478" t="b">
            <v>0</v>
          </cell>
          <cell r="CL478" t="b">
            <v>0</v>
          </cell>
          <cell r="CM478" t="str">
            <v/>
          </cell>
          <cell r="CO478" t="str">
            <v/>
          </cell>
          <cell r="CP478" t="str">
            <v/>
          </cell>
          <cell r="CQ478" t="b">
            <v>0</v>
          </cell>
          <cell r="CR478" t="b">
            <v>0</v>
          </cell>
          <cell r="CS478" t="str">
            <v/>
          </cell>
          <cell r="CT478" t="str">
            <v/>
          </cell>
          <cell r="CU478" t="str">
            <v/>
          </cell>
          <cell r="CV478" t="str">
            <v/>
          </cell>
          <cell r="CW478" t="str">
            <v/>
          </cell>
          <cell r="CX478" t="b">
            <v>0</v>
          </cell>
          <cell r="CY478" t="b">
            <v>0</v>
          </cell>
          <cell r="CZ478" t="b">
            <v>0</v>
          </cell>
          <cell r="DA478" t="b">
            <v>0</v>
          </cell>
          <cell r="DB478" t="str">
            <v/>
          </cell>
          <cell r="DC478" t="str">
            <v/>
          </cell>
          <cell r="DD478" t="str">
            <v/>
          </cell>
          <cell r="DE478" t="b">
            <v>0</v>
          </cell>
          <cell r="DF478" t="b">
            <v>0</v>
          </cell>
        </row>
        <row r="479">
          <cell r="A479" t="str">
            <v>COR2235</v>
          </cell>
          <cell r="B479" t="str">
            <v>Implementation of DNPC08</v>
          </cell>
          <cell r="C479" t="str">
            <v>Z2 - Change cancelled</v>
          </cell>
          <cell r="D479">
            <v>41262</v>
          </cell>
          <cell r="E479" t="str">
            <v>CO RCVD 16/02/2011,EQ PNDG 23/02/2011,EQ PROD 01/03/2011,EQ SENT 27/05/2011,BE RCVD 13/06/2011,BE PNDG 13/06/2011,BE PROD 13/06/2011,BE SENT 27/07/2011,EQ SENT 27/05/2011,BE SENT 27/07/2011,BE CLSD 19/12/2012</v>
          </cell>
          <cell r="F479" t="str">
            <v>This change is to carry out analysis for changes to charging methodology under DNPC08.</v>
          </cell>
          <cell r="G479" t="b">
            <v>0</v>
          </cell>
          <cell r="H479" t="str">
            <v>COR1303</v>
          </cell>
          <cell r="I479">
            <v>40590</v>
          </cell>
          <cell r="J479">
            <v>40604</v>
          </cell>
          <cell r="L479" t="b">
            <v>0</v>
          </cell>
          <cell r="M479" t="str">
            <v>ADN</v>
          </cell>
          <cell r="N479" t="str">
            <v/>
          </cell>
          <cell r="O479" t="str">
            <v>Alan Raper</v>
          </cell>
          <cell r="P479" t="str">
            <v>Steve Armstrong</v>
          </cell>
          <cell r="Q479" t="str">
            <v>Workload Meeting 23/02/11</v>
          </cell>
          <cell r="R479" t="str">
            <v>Tricia Moody</v>
          </cell>
          <cell r="S479" t="str">
            <v>Lorraine Cave</v>
          </cell>
          <cell r="T479" t="str">
            <v>CO</v>
          </cell>
          <cell r="U479" t="str">
            <v>CLOSED</v>
          </cell>
          <cell r="V479" t="b">
            <v>1</v>
          </cell>
          <cell r="X479" t="str">
            <v/>
          </cell>
          <cell r="Y479">
            <v>40603</v>
          </cell>
          <cell r="Z479">
            <v>40690</v>
          </cell>
          <cell r="AA479">
            <v>40690</v>
          </cell>
          <cell r="AB479">
            <v>40690</v>
          </cell>
          <cell r="AC479">
            <v>0</v>
          </cell>
          <cell r="AD479" t="str">
            <v>6 weeks</v>
          </cell>
          <cell r="AE479">
            <v>40781</v>
          </cell>
          <cell r="AF479" t="str">
            <v>SENT</v>
          </cell>
          <cell r="AG479">
            <v>40690</v>
          </cell>
          <cell r="AH479">
            <v>40707</v>
          </cell>
          <cell r="AI479">
            <v>40721</v>
          </cell>
          <cell r="AJ479">
            <v>40721</v>
          </cell>
          <cell r="AK479">
            <v>40751</v>
          </cell>
          <cell r="AL479">
            <v>40751</v>
          </cell>
          <cell r="AM479">
            <v>40751</v>
          </cell>
          <cell r="AN479" t="str">
            <v>XM2 Review Meeting 26/07/11</v>
          </cell>
          <cell r="AO479">
            <v>40877</v>
          </cell>
          <cell r="AP479">
            <v>0</v>
          </cell>
          <cell r="AR479" t="str">
            <v/>
          </cell>
          <cell r="AS479" t="str">
            <v>CLSD</v>
          </cell>
          <cell r="AT479">
            <v>41262</v>
          </cell>
          <cell r="AZ479" t="str">
            <v/>
          </cell>
          <cell r="BB479" t="str">
            <v/>
          </cell>
          <cell r="BC479" t="str">
            <v/>
          </cell>
          <cell r="BE479" t="b">
            <v>0</v>
          </cell>
          <cell r="BF479">
            <v>3</v>
          </cell>
          <cell r="BM479" t="str">
            <v/>
          </cell>
          <cell r="BO479" t="str">
            <v>19/12/12 KB - Closed per e-mail from Alan Raper dated 19/12/12 - COR2235 has been incorporated within COR1721. 
04/12/12 KB - Update requested - see e-mail from Max Pemberton.  
30/08/11 AK - Minutes from CMSG Meeting on 10/08/11 state "This change may be</v>
          </cell>
          <cell r="BQ479" t="str">
            <v/>
          </cell>
          <cell r="BS479" t="str">
            <v/>
          </cell>
          <cell r="BU479" t="str">
            <v/>
          </cell>
          <cell r="BW479" t="str">
            <v/>
          </cell>
          <cell r="BX479" t="str">
            <v/>
          </cell>
          <cell r="BY479" t="str">
            <v/>
          </cell>
          <cell r="BZ479" t="str">
            <v/>
          </cell>
          <cell r="CA479" t="str">
            <v/>
          </cell>
          <cell r="CB479" t="str">
            <v/>
          </cell>
          <cell r="CC479" t="str">
            <v/>
          </cell>
          <cell r="CD479" t="str">
            <v/>
          </cell>
          <cell r="CE479" t="str">
            <v/>
          </cell>
          <cell r="CF479" t="str">
            <v/>
          </cell>
          <cell r="CG479" t="b">
            <v>0</v>
          </cell>
          <cell r="CH479" t="str">
            <v/>
          </cell>
          <cell r="CJ479" t="b">
            <v>0</v>
          </cell>
          <cell r="CK479" t="b">
            <v>0</v>
          </cell>
          <cell r="CL479" t="b">
            <v>0</v>
          </cell>
          <cell r="CM479" t="str">
            <v/>
          </cell>
          <cell r="CO479" t="str">
            <v/>
          </cell>
          <cell r="CP479" t="str">
            <v/>
          </cell>
          <cell r="CQ479" t="b">
            <v>0</v>
          </cell>
          <cell r="CR479" t="b">
            <v>0</v>
          </cell>
          <cell r="CS479" t="str">
            <v/>
          </cell>
          <cell r="CT479" t="str">
            <v/>
          </cell>
          <cell r="CU479" t="str">
            <v/>
          </cell>
          <cell r="CV479" t="str">
            <v/>
          </cell>
          <cell r="CW479" t="str">
            <v/>
          </cell>
          <cell r="CX479" t="b">
            <v>0</v>
          </cell>
          <cell r="CY479" t="b">
            <v>0</v>
          </cell>
          <cell r="CZ479" t="b">
            <v>0</v>
          </cell>
          <cell r="DA479" t="b">
            <v>0</v>
          </cell>
          <cell r="DB479" t="str">
            <v/>
          </cell>
          <cell r="DC479" t="str">
            <v/>
          </cell>
          <cell r="DD479" t="str">
            <v/>
          </cell>
          <cell r="DE479" t="b">
            <v>0</v>
          </cell>
          <cell r="DF479" t="b">
            <v>0</v>
          </cell>
        </row>
        <row r="480">
          <cell r="A480" t="str">
            <v>COR2478</v>
          </cell>
          <cell r="B480" t="str">
            <v>MOD0399 - Transparency of Theft Detection Performance</v>
          </cell>
          <cell r="C480" t="str">
            <v>Z1 - Change completed</v>
          </cell>
          <cell r="D480">
            <v>41814</v>
          </cell>
          <cell r="E480" t="str">
            <v>CO RCVD 19/07/2012,,CO RCVD 19/07/2012,BE PROD 02/08/2012,BE SENT 11/10/2012,CA RCVD 26/11/2013,SN PROD 26/11/2013
PD-IMPD 28/11/2013
PD-SENT 27/05/2014
PD-CLSD 24/06/2014</v>
          </cell>
          <cell r="F480" t="str">
            <v>The proposer believes that this information will enhance the theft of gas reporting currently provided to organisations privately, therefore leading to more transparency and accountability. The report will be on a non-anonymous basis and published monthly</v>
          </cell>
          <cell r="G480" t="b">
            <v>0</v>
          </cell>
          <cell r="H480" t="str">
            <v/>
          </cell>
          <cell r="I480">
            <v>41109</v>
          </cell>
          <cell r="L480" t="b">
            <v>0</v>
          </cell>
          <cell r="M480" t="str">
            <v>ALL</v>
          </cell>
          <cell r="N480" t="str">
            <v/>
          </cell>
          <cell r="O480" t="str">
            <v>Joanna Ferguson</v>
          </cell>
          <cell r="P480" t="str">
            <v>Joanna Ferguson</v>
          </cell>
          <cell r="Q480" t="str">
            <v>Workload Meeting 25/07/12</v>
          </cell>
          <cell r="R480" t="str">
            <v>Dave Ackers</v>
          </cell>
          <cell r="S480" t="str">
            <v>Helen Gohil</v>
          </cell>
          <cell r="T480" t="str">
            <v>CO</v>
          </cell>
          <cell r="U480" t="str">
            <v>COMPLETE</v>
          </cell>
          <cell r="V480" t="b">
            <v>1</v>
          </cell>
          <cell r="X480" t="str">
            <v>Jon Follows</v>
          </cell>
          <cell r="AD480" t="str">
            <v/>
          </cell>
          <cell r="AF480" t="str">
            <v/>
          </cell>
          <cell r="AI480">
            <v>41193</v>
          </cell>
          <cell r="AJ480">
            <v>41193</v>
          </cell>
          <cell r="AK480">
            <v>41193</v>
          </cell>
          <cell r="AM480">
            <v>41193</v>
          </cell>
          <cell r="AN480" t="str">
            <v>Pre Sanction Meeting 04/09/12. Revised BER received issued 18/10 for email approval.</v>
          </cell>
          <cell r="AP480">
            <v>0</v>
          </cell>
          <cell r="AR480" t="str">
            <v/>
          </cell>
          <cell r="AS480" t="str">
            <v>SENT</v>
          </cell>
          <cell r="AT480">
            <v>41193</v>
          </cell>
          <cell r="AU480">
            <v>41604</v>
          </cell>
          <cell r="AZ480" t="str">
            <v/>
          </cell>
          <cell r="BB480" t="str">
            <v/>
          </cell>
          <cell r="BC480" t="str">
            <v>PROD</v>
          </cell>
          <cell r="BD480">
            <v>41604</v>
          </cell>
          <cell r="BE480" t="b">
            <v>0</v>
          </cell>
          <cell r="BF480">
            <v>3</v>
          </cell>
          <cell r="BI480">
            <v>41606</v>
          </cell>
          <cell r="BJ480">
            <v>41761</v>
          </cell>
          <cell r="BK480">
            <v>41786</v>
          </cell>
          <cell r="BM480" t="str">
            <v>CLSD</v>
          </cell>
          <cell r="BN480">
            <v>41814</v>
          </cell>
          <cell r="BO480" t="str">
            <v>17/02/14 KB - Transferred from Lee Chambers to Helen Gohil. 
12/02/14 KB - Update on CCN requested from Jon Follows. 
04/12/13 KB - Refer to note from Jo Ferguson  confirming that a SN is not required for this CO as the reports are now in place and the co</v>
          </cell>
          <cell r="BQ480" t="str">
            <v/>
          </cell>
          <cell r="BS480" t="str">
            <v/>
          </cell>
          <cell r="BU480" t="str">
            <v/>
          </cell>
          <cell r="BW480" t="str">
            <v/>
          </cell>
          <cell r="BX480" t="str">
            <v/>
          </cell>
          <cell r="BY480" t="str">
            <v/>
          </cell>
          <cell r="BZ480" t="str">
            <v/>
          </cell>
          <cell r="CA480" t="str">
            <v/>
          </cell>
          <cell r="CB480" t="str">
            <v/>
          </cell>
          <cell r="CC480" t="str">
            <v/>
          </cell>
          <cell r="CD480" t="str">
            <v/>
          </cell>
          <cell r="CE480" t="str">
            <v/>
          </cell>
          <cell r="CF480" t="str">
            <v/>
          </cell>
          <cell r="CG480" t="b">
            <v>0</v>
          </cell>
          <cell r="CH480" t="str">
            <v/>
          </cell>
          <cell r="CJ480" t="b">
            <v>0</v>
          </cell>
          <cell r="CK480" t="b">
            <v>0</v>
          </cell>
          <cell r="CL480" t="b">
            <v>0</v>
          </cell>
          <cell r="CM480" t="str">
            <v/>
          </cell>
          <cell r="CO480" t="str">
            <v/>
          </cell>
          <cell r="CP480" t="str">
            <v/>
          </cell>
          <cell r="CQ480" t="b">
            <v>0</v>
          </cell>
          <cell r="CR480" t="b">
            <v>0</v>
          </cell>
          <cell r="CS480" t="str">
            <v/>
          </cell>
          <cell r="CT480" t="str">
            <v/>
          </cell>
          <cell r="CU480" t="str">
            <v/>
          </cell>
          <cell r="CV480" t="str">
            <v/>
          </cell>
          <cell r="CW480" t="str">
            <v/>
          </cell>
          <cell r="CX480" t="b">
            <v>0</v>
          </cell>
          <cell r="CY480" t="b">
            <v>0</v>
          </cell>
          <cell r="CZ480" t="b">
            <v>0</v>
          </cell>
          <cell r="DA480" t="b">
            <v>0</v>
          </cell>
          <cell r="DB480" t="str">
            <v/>
          </cell>
          <cell r="DC480" t="str">
            <v/>
          </cell>
          <cell r="DD480" t="str">
            <v/>
          </cell>
          <cell r="DE480" t="b">
            <v>0</v>
          </cell>
          <cell r="DF480" t="b">
            <v>0</v>
          </cell>
        </row>
        <row r="481">
          <cell r="A481" t="str">
            <v>COR1154.02</v>
          </cell>
          <cell r="B481" t="str">
            <v>Requirements Definition Phase (RDP)</v>
          </cell>
          <cell r="C481" t="str">
            <v>Z2 - Change cancelled</v>
          </cell>
          <cell r="D481">
            <v>41274</v>
          </cell>
          <cell r="E481" t="str">
            <v>CO RCVD 26/09/2012
EQ PROD 10/10/2012
PD CLSD 31/12/2012</v>
          </cell>
          <cell r="F481" t="str">
            <v>Project to capture the requirements of the business, internal and external.</v>
          </cell>
          <cell r="G481" t="b">
            <v>0</v>
          </cell>
          <cell r="H481" t="str">
            <v/>
          </cell>
          <cell r="I481">
            <v>41178</v>
          </cell>
          <cell r="J481">
            <v>41192</v>
          </cell>
          <cell r="L481" t="b">
            <v>0</v>
          </cell>
          <cell r="M481" t="str">
            <v/>
          </cell>
          <cell r="N481" t="str">
            <v/>
          </cell>
          <cell r="O481" t="str">
            <v/>
          </cell>
          <cell r="P481" t="str">
            <v>Jo Bradbury</v>
          </cell>
          <cell r="Q481" t="str">
            <v>Workload Meeting 26/09/12</v>
          </cell>
          <cell r="R481" t="str">
            <v>Sat Kalsi</v>
          </cell>
          <cell r="S481" t="str">
            <v>Andy Watson</v>
          </cell>
          <cell r="T481" t="str">
            <v>CR (internal)</v>
          </cell>
          <cell r="U481" t="str">
            <v>CLOSED</v>
          </cell>
          <cell r="V481" t="b">
            <v>0</v>
          </cell>
          <cell r="W481">
            <v>41274</v>
          </cell>
          <cell r="X481" t="str">
            <v/>
          </cell>
          <cell r="Y481">
            <v>41192</v>
          </cell>
          <cell r="AD481" t="str">
            <v/>
          </cell>
          <cell r="AF481" t="str">
            <v>PROD</v>
          </cell>
          <cell r="AG481">
            <v>41192</v>
          </cell>
          <cell r="AN481" t="str">
            <v/>
          </cell>
          <cell r="AR481" t="str">
            <v/>
          </cell>
          <cell r="AS481" t="str">
            <v/>
          </cell>
          <cell r="AZ481" t="str">
            <v/>
          </cell>
          <cell r="BB481" t="str">
            <v/>
          </cell>
          <cell r="BC481" t="str">
            <v/>
          </cell>
          <cell r="BE481" t="b">
            <v>0</v>
          </cell>
          <cell r="BF481">
            <v>7</v>
          </cell>
          <cell r="BM481" t="str">
            <v/>
          </cell>
          <cell r="BO481" t="str">
            <v>20/05/2013 Email with Approval from Andy Watson for the change to be closed. 
08/01/13 KB - Targets discussed with Jo Bradbury and Phil Collins - As official project documentation will not be produced (EQR/BER etc.) the due date of 18/10/12 has been set t</v>
          </cell>
          <cell r="BQ481" t="str">
            <v/>
          </cell>
          <cell r="BS481" t="str">
            <v/>
          </cell>
          <cell r="BU481" t="str">
            <v/>
          </cell>
          <cell r="BW481" t="str">
            <v/>
          </cell>
          <cell r="BX481" t="str">
            <v/>
          </cell>
          <cell r="BY481" t="str">
            <v/>
          </cell>
          <cell r="BZ481" t="str">
            <v/>
          </cell>
          <cell r="CA481" t="str">
            <v/>
          </cell>
          <cell r="CB481" t="str">
            <v/>
          </cell>
          <cell r="CC481" t="str">
            <v/>
          </cell>
          <cell r="CD481" t="str">
            <v/>
          </cell>
          <cell r="CE481" t="str">
            <v/>
          </cell>
          <cell r="CF481" t="str">
            <v/>
          </cell>
          <cell r="CG481" t="b">
            <v>0</v>
          </cell>
          <cell r="CH481" t="str">
            <v/>
          </cell>
          <cell r="CJ481" t="b">
            <v>0</v>
          </cell>
          <cell r="CK481" t="b">
            <v>0</v>
          </cell>
          <cell r="CL481" t="b">
            <v>0</v>
          </cell>
          <cell r="CM481" t="str">
            <v/>
          </cell>
          <cell r="CO481" t="str">
            <v/>
          </cell>
          <cell r="CP481" t="str">
            <v/>
          </cell>
          <cell r="CQ481" t="b">
            <v>0</v>
          </cell>
          <cell r="CR481" t="b">
            <v>0</v>
          </cell>
          <cell r="CS481" t="str">
            <v/>
          </cell>
          <cell r="CT481" t="str">
            <v/>
          </cell>
          <cell r="CU481" t="str">
            <v/>
          </cell>
          <cell r="CV481" t="str">
            <v/>
          </cell>
          <cell r="CW481" t="str">
            <v/>
          </cell>
          <cell r="CX481" t="b">
            <v>0</v>
          </cell>
          <cell r="CY481" t="b">
            <v>0</v>
          </cell>
          <cell r="CZ481" t="b">
            <v>0</v>
          </cell>
          <cell r="DA481" t="b">
            <v>0</v>
          </cell>
          <cell r="DB481" t="str">
            <v/>
          </cell>
          <cell r="DC481" t="str">
            <v/>
          </cell>
          <cell r="DD481" t="str">
            <v/>
          </cell>
          <cell r="DE481" t="b">
            <v>0</v>
          </cell>
          <cell r="DF481" t="b">
            <v>0</v>
          </cell>
        </row>
        <row r="482">
          <cell r="A482" t="str">
            <v>COR1154.03</v>
          </cell>
          <cell r="B482" t="str">
            <v>Routemap for To Be Analysis</v>
          </cell>
          <cell r="C482" t="str">
            <v>Z1 - Change completed</v>
          </cell>
          <cell r="D482">
            <v>41373</v>
          </cell>
          <cell r="E482" t="str">
            <v>CO RCVD 26/09/2012,
EQ PROD 10/10/2012,
PD IMPD 09/04/2013, 
PD CLSD 09/04/2013</v>
          </cell>
          <cell r="F482" t="str">
            <v>Short term project undertaken by Cap Gemini to inform the logical analysis for the UK Link Programme.</v>
          </cell>
          <cell r="G482" t="b">
            <v>0</v>
          </cell>
          <cell r="H482" t="str">
            <v/>
          </cell>
          <cell r="I482">
            <v>41178</v>
          </cell>
          <cell r="J482">
            <v>41192</v>
          </cell>
          <cell r="L482" t="b">
            <v>0</v>
          </cell>
          <cell r="M482" t="str">
            <v/>
          </cell>
          <cell r="N482" t="str">
            <v/>
          </cell>
          <cell r="O482" t="str">
            <v/>
          </cell>
          <cell r="P482" t="str">
            <v>Jo Bradbury</v>
          </cell>
          <cell r="Q482" t="str">
            <v>Workload Meeting 26/09/12</v>
          </cell>
          <cell r="R482" t="str">
            <v>Sat Kalsi</v>
          </cell>
          <cell r="S482" t="str">
            <v>Andy Watson</v>
          </cell>
          <cell r="T482" t="str">
            <v>CR (internal)</v>
          </cell>
          <cell r="U482" t="str">
            <v>COMPLETE</v>
          </cell>
          <cell r="V482" t="b">
            <v>0</v>
          </cell>
          <cell r="X482" t="str">
            <v/>
          </cell>
          <cell r="Y482">
            <v>41192</v>
          </cell>
          <cell r="AD482" t="str">
            <v/>
          </cell>
          <cell r="AF482" t="str">
            <v>PROD</v>
          </cell>
          <cell r="AG482">
            <v>41192</v>
          </cell>
          <cell r="AN482" t="str">
            <v/>
          </cell>
          <cell r="AR482" t="str">
            <v/>
          </cell>
          <cell r="AS482" t="str">
            <v/>
          </cell>
          <cell r="AZ482" t="str">
            <v/>
          </cell>
          <cell r="BB482" t="str">
            <v/>
          </cell>
          <cell r="BC482" t="str">
            <v/>
          </cell>
          <cell r="BE482" t="b">
            <v>0</v>
          </cell>
          <cell r="BF482">
            <v>7</v>
          </cell>
          <cell r="BI482">
            <v>41373</v>
          </cell>
          <cell r="BM482" t="str">
            <v>CLSD</v>
          </cell>
          <cell r="BN482">
            <v>41373</v>
          </cell>
          <cell r="BO482" t="str">
            <v>09/04/13 KB - Project closed as per email from Andy Watson. 
08/01/13 KB - Targets discussed with Jo Bradbury and Phil Collins - As official project documentation will not be produced (EQR/BER etc.) the due date of 18/10/12 has been set to n/a.  Dates are</v>
          </cell>
          <cell r="BQ482" t="str">
            <v/>
          </cell>
          <cell r="BS482" t="str">
            <v/>
          </cell>
          <cell r="BU482" t="str">
            <v/>
          </cell>
          <cell r="BW482" t="str">
            <v/>
          </cell>
          <cell r="BX482" t="str">
            <v/>
          </cell>
          <cell r="BY482" t="str">
            <v/>
          </cell>
          <cell r="BZ482" t="str">
            <v/>
          </cell>
          <cell r="CA482" t="str">
            <v/>
          </cell>
          <cell r="CB482" t="str">
            <v/>
          </cell>
          <cell r="CC482" t="str">
            <v/>
          </cell>
          <cell r="CD482" t="str">
            <v/>
          </cell>
          <cell r="CE482" t="str">
            <v/>
          </cell>
          <cell r="CF482" t="str">
            <v/>
          </cell>
          <cell r="CG482" t="b">
            <v>0</v>
          </cell>
          <cell r="CH482" t="str">
            <v/>
          </cell>
          <cell r="CJ482" t="b">
            <v>0</v>
          </cell>
          <cell r="CK482" t="b">
            <v>0</v>
          </cell>
          <cell r="CL482" t="b">
            <v>0</v>
          </cell>
          <cell r="CM482" t="str">
            <v/>
          </cell>
          <cell r="CO482" t="str">
            <v/>
          </cell>
          <cell r="CP482" t="str">
            <v/>
          </cell>
          <cell r="CQ482" t="b">
            <v>0</v>
          </cell>
          <cell r="CR482" t="b">
            <v>0</v>
          </cell>
          <cell r="CS482" t="str">
            <v/>
          </cell>
          <cell r="CT482" t="str">
            <v/>
          </cell>
          <cell r="CU482" t="str">
            <v/>
          </cell>
          <cell r="CV482" t="str">
            <v/>
          </cell>
          <cell r="CW482" t="str">
            <v/>
          </cell>
          <cell r="CX482" t="b">
            <v>0</v>
          </cell>
          <cell r="CY482" t="b">
            <v>0</v>
          </cell>
          <cell r="CZ482" t="b">
            <v>0</v>
          </cell>
          <cell r="DA482" t="b">
            <v>0</v>
          </cell>
          <cell r="DB482" t="str">
            <v/>
          </cell>
          <cell r="DC482" t="str">
            <v/>
          </cell>
          <cell r="DD482" t="str">
            <v/>
          </cell>
          <cell r="DE482" t="b">
            <v>0</v>
          </cell>
          <cell r="DF482" t="b">
            <v>0</v>
          </cell>
        </row>
        <row r="483">
          <cell r="A483" t="str">
            <v>COR1154.04</v>
          </cell>
          <cell r="B483" t="str">
            <v>Proof of Concept</v>
          </cell>
          <cell r="C483" t="str">
            <v>Z2 - Change cancelled</v>
          </cell>
          <cell r="D483">
            <v>41181</v>
          </cell>
          <cell r="E483" t="str">
            <v>CO RCVD 26/09/2012
EQ PROD 10/10/2012
PD-CLSD 29/09/2012</v>
          </cell>
          <cell r="F483" t="str">
            <v>Short term project undertaken by 3rd party to extract business rules from the system.</v>
          </cell>
          <cell r="G483" t="b">
            <v>0</v>
          </cell>
          <cell r="H483" t="str">
            <v/>
          </cell>
          <cell r="I483">
            <v>41178</v>
          </cell>
          <cell r="J483">
            <v>41192</v>
          </cell>
          <cell r="L483" t="b">
            <v>0</v>
          </cell>
          <cell r="M483" t="str">
            <v/>
          </cell>
          <cell r="N483" t="str">
            <v/>
          </cell>
          <cell r="O483" t="str">
            <v/>
          </cell>
          <cell r="P483" t="str">
            <v>Jo Bradbury</v>
          </cell>
          <cell r="Q483" t="str">
            <v>Workload Meeting 26/09/12</v>
          </cell>
          <cell r="R483" t="str">
            <v>Sat Kalsi</v>
          </cell>
          <cell r="S483" t="str">
            <v>Andy Watson</v>
          </cell>
          <cell r="T483" t="str">
            <v>CR (internal)</v>
          </cell>
          <cell r="U483" t="str">
            <v>CLOSED</v>
          </cell>
          <cell r="V483" t="b">
            <v>0</v>
          </cell>
          <cell r="W483">
            <v>41181</v>
          </cell>
          <cell r="X483" t="str">
            <v/>
          </cell>
          <cell r="Y483">
            <v>41192</v>
          </cell>
          <cell r="AD483" t="str">
            <v/>
          </cell>
          <cell r="AF483" t="str">
            <v>PROD</v>
          </cell>
          <cell r="AG483">
            <v>41192</v>
          </cell>
          <cell r="AN483" t="str">
            <v/>
          </cell>
          <cell r="AR483" t="str">
            <v/>
          </cell>
          <cell r="AS483" t="str">
            <v/>
          </cell>
          <cell r="AZ483" t="str">
            <v/>
          </cell>
          <cell r="BB483" t="str">
            <v/>
          </cell>
          <cell r="BC483" t="str">
            <v/>
          </cell>
          <cell r="BE483" t="b">
            <v>0</v>
          </cell>
          <cell r="BF483">
            <v>7</v>
          </cell>
          <cell r="BM483" t="str">
            <v/>
          </cell>
          <cell r="BO483" t="str">
            <v>20/05/2013 Email from Andy Watson approving for this change to be closed. 
08/01/13 KB - Targets discussed with Jo Bradbury and Phil Collins - As official project documentation will not be produced (EQR/BER etc.) the due date of 18/10/12 has been set to n</v>
          </cell>
          <cell r="BQ483" t="str">
            <v/>
          </cell>
          <cell r="BS483" t="str">
            <v/>
          </cell>
          <cell r="BU483" t="str">
            <v/>
          </cell>
          <cell r="BW483" t="str">
            <v/>
          </cell>
          <cell r="BX483" t="str">
            <v/>
          </cell>
          <cell r="BY483" t="str">
            <v/>
          </cell>
          <cell r="BZ483" t="str">
            <v/>
          </cell>
          <cell r="CA483" t="str">
            <v/>
          </cell>
          <cell r="CB483" t="str">
            <v/>
          </cell>
          <cell r="CC483" t="str">
            <v/>
          </cell>
          <cell r="CD483" t="str">
            <v/>
          </cell>
          <cell r="CE483" t="str">
            <v/>
          </cell>
          <cell r="CF483" t="str">
            <v/>
          </cell>
          <cell r="CG483" t="b">
            <v>0</v>
          </cell>
          <cell r="CH483" t="str">
            <v/>
          </cell>
          <cell r="CJ483" t="b">
            <v>0</v>
          </cell>
          <cell r="CK483" t="b">
            <v>0</v>
          </cell>
          <cell r="CL483" t="b">
            <v>0</v>
          </cell>
          <cell r="CM483" t="str">
            <v/>
          </cell>
          <cell r="CO483" t="str">
            <v/>
          </cell>
          <cell r="CP483" t="str">
            <v/>
          </cell>
          <cell r="CQ483" t="b">
            <v>0</v>
          </cell>
          <cell r="CR483" t="b">
            <v>0</v>
          </cell>
          <cell r="CS483" t="str">
            <v/>
          </cell>
          <cell r="CT483" t="str">
            <v/>
          </cell>
          <cell r="CU483" t="str">
            <v/>
          </cell>
          <cell r="CV483" t="str">
            <v/>
          </cell>
          <cell r="CW483" t="str">
            <v/>
          </cell>
          <cell r="CX483" t="b">
            <v>0</v>
          </cell>
          <cell r="CY483" t="b">
            <v>0</v>
          </cell>
          <cell r="CZ483" t="b">
            <v>0</v>
          </cell>
          <cell r="DA483" t="b">
            <v>0</v>
          </cell>
          <cell r="DB483" t="str">
            <v/>
          </cell>
          <cell r="DC483" t="str">
            <v/>
          </cell>
          <cell r="DD483" t="str">
            <v/>
          </cell>
          <cell r="DE483" t="b">
            <v>0</v>
          </cell>
          <cell r="DF483" t="b">
            <v>0</v>
          </cell>
        </row>
        <row r="484">
          <cell r="A484" t="str">
            <v>COR1000.01</v>
          </cell>
          <cell r="B484" t="str">
            <v>EFT Enhanced File Transfer</v>
          </cell>
          <cell r="C484" t="str">
            <v>Z2 - Change cancelled</v>
          </cell>
          <cell r="D484">
            <v>41383</v>
          </cell>
          <cell r="E484" t="str">
            <v>CO RCVD 16/02/2010,EQ PNDG 17/02/2010,EQ PROD 04/06/2010,EQ SENT 14/09/2010,BE RCVD 14/09/2010,BE PNDG 29/09/2010,BE PROD 29/09/2010,BE SENT 21/02/2011,PD PROD 21/02/2011,EQ SENT 14/09/2010,PD PROD 21/02/2011,PD IMPD 19/04/2013</v>
          </cell>
          <cell r="F484" t="str">
            <v>This change is for the provision of a programme of workpacks to create an Xoserve single WAN separate from the NG WAN infrastructure.</v>
          </cell>
          <cell r="G484" t="b">
            <v>0</v>
          </cell>
          <cell r="H484" t="str">
            <v/>
          </cell>
          <cell r="I484">
            <v>40225</v>
          </cell>
          <cell r="J484">
            <v>40333</v>
          </cell>
          <cell r="L484" t="b">
            <v>0</v>
          </cell>
          <cell r="M484" t="str">
            <v/>
          </cell>
          <cell r="N484" t="str">
            <v/>
          </cell>
          <cell r="O484" t="str">
            <v/>
          </cell>
          <cell r="P484" t="str">
            <v>Chris Fears</v>
          </cell>
          <cell r="Q484" t="str">
            <v>Workload Meeting 17/02/10</v>
          </cell>
          <cell r="R484" t="str">
            <v>Steve Adcock</v>
          </cell>
          <cell r="S484" t="str">
            <v>Chris Fears</v>
          </cell>
          <cell r="T484" t="str">
            <v>CR (internal)</v>
          </cell>
          <cell r="U484" t="str">
            <v>CLOSED</v>
          </cell>
          <cell r="V484" t="b">
            <v>0</v>
          </cell>
          <cell r="X484" t="str">
            <v>Neil Morgan</v>
          </cell>
          <cell r="Y484">
            <v>40333</v>
          </cell>
          <cell r="Z484">
            <v>40448</v>
          </cell>
          <cell r="AA484">
            <v>40448</v>
          </cell>
          <cell r="AB484">
            <v>40435</v>
          </cell>
          <cell r="AD484" t="str">
            <v/>
          </cell>
          <cell r="AF484" t="str">
            <v>SENT</v>
          </cell>
          <cell r="AG484">
            <v>40435</v>
          </cell>
          <cell r="AH484">
            <v>40435</v>
          </cell>
          <cell r="AI484">
            <v>40450</v>
          </cell>
          <cell r="AJ484">
            <v>40450</v>
          </cell>
          <cell r="AK484">
            <v>40595</v>
          </cell>
          <cell r="AL484">
            <v>40595</v>
          </cell>
          <cell r="AM484">
            <v>40595</v>
          </cell>
          <cell r="AN484" t="str">
            <v>XEC Meeting on 27/07/10</v>
          </cell>
          <cell r="AR484" t="str">
            <v/>
          </cell>
          <cell r="AS484" t="str">
            <v>SENT</v>
          </cell>
          <cell r="AT484">
            <v>40595</v>
          </cell>
          <cell r="AU484">
            <v>40595</v>
          </cell>
          <cell r="AZ484" t="str">
            <v/>
          </cell>
          <cell r="BB484" t="str">
            <v/>
          </cell>
          <cell r="BC484" t="str">
            <v/>
          </cell>
          <cell r="BE484" t="b">
            <v>0</v>
          </cell>
          <cell r="BF484">
            <v>7</v>
          </cell>
          <cell r="BH484">
            <v>41386</v>
          </cell>
          <cell r="BI484">
            <v>41383</v>
          </cell>
          <cell r="BM484" t="str">
            <v>PROD</v>
          </cell>
          <cell r="BN484">
            <v>40595</v>
          </cell>
          <cell r="BO484" t="str">
            <v xml:space="preserve">19/08/15- CM  Emailed Mark Bignall again to get confirmation for close down.
13/03/13 KB - Update received from Michelle Fergusson - Implementation commenced on 4 March, as planned. Implementation is ongoing until 22 April. 
06/02/13 KB - Update received </v>
          </cell>
          <cell r="BQ484" t="str">
            <v/>
          </cell>
          <cell r="BS484" t="str">
            <v/>
          </cell>
          <cell r="BU484" t="str">
            <v/>
          </cell>
          <cell r="BW484" t="str">
            <v/>
          </cell>
          <cell r="BX484" t="str">
            <v/>
          </cell>
          <cell r="BY484" t="str">
            <v/>
          </cell>
          <cell r="BZ484" t="str">
            <v/>
          </cell>
          <cell r="CA484" t="str">
            <v/>
          </cell>
          <cell r="CB484" t="str">
            <v/>
          </cell>
          <cell r="CC484" t="str">
            <v/>
          </cell>
          <cell r="CD484" t="str">
            <v/>
          </cell>
          <cell r="CE484" t="str">
            <v/>
          </cell>
          <cell r="CF484" t="str">
            <v/>
          </cell>
          <cell r="CG484" t="b">
            <v>0</v>
          </cell>
          <cell r="CH484" t="str">
            <v/>
          </cell>
          <cell r="CJ484" t="b">
            <v>0</v>
          </cell>
          <cell r="CK484" t="b">
            <v>0</v>
          </cell>
          <cell r="CL484" t="b">
            <v>0</v>
          </cell>
          <cell r="CM484" t="str">
            <v/>
          </cell>
          <cell r="CO484" t="str">
            <v/>
          </cell>
          <cell r="CP484" t="str">
            <v/>
          </cell>
          <cell r="CQ484" t="b">
            <v>0</v>
          </cell>
          <cell r="CR484" t="b">
            <v>0</v>
          </cell>
          <cell r="CS484" t="str">
            <v/>
          </cell>
          <cell r="CT484" t="str">
            <v/>
          </cell>
          <cell r="CU484" t="str">
            <v/>
          </cell>
          <cell r="CV484" t="str">
            <v/>
          </cell>
          <cell r="CW484" t="str">
            <v/>
          </cell>
          <cell r="CX484" t="b">
            <v>0</v>
          </cell>
          <cell r="CY484" t="b">
            <v>0</v>
          </cell>
          <cell r="CZ484" t="b">
            <v>0</v>
          </cell>
          <cell r="DA484" t="b">
            <v>0</v>
          </cell>
          <cell r="DB484" t="str">
            <v/>
          </cell>
          <cell r="DC484" t="str">
            <v/>
          </cell>
          <cell r="DD484" t="str">
            <v/>
          </cell>
          <cell r="DE484" t="b">
            <v>0</v>
          </cell>
          <cell r="DF484" t="b">
            <v>0</v>
          </cell>
        </row>
        <row r="485">
          <cell r="A485" t="str">
            <v>COR1000.02</v>
          </cell>
          <cell r="B485" t="str">
            <v>Security Gateway</v>
          </cell>
          <cell r="C485" t="str">
            <v>Z1 - Change completed</v>
          </cell>
          <cell r="D485">
            <v>40763</v>
          </cell>
          <cell r="E485" t="str">
            <v>CO RCVD 16/02/2010,EQ PNDG 17/02/2010,BE PNDG 19/04/2010,BE PROD 19/04/2010,BE SENT 19/04/2010,CA RCVD 19/04/2010,PD PROD 19/04/2010,PD IMPD 18/09/2010,PD SENT 01/08/2011,PD CLSD 08/08/2011,EQ PNDG 17/02/2010,PD CLSD 08/08/2011</v>
          </cell>
          <cell r="F485" t="str">
            <v>Upgrade of the WAN circuits to TCS to support the service Desk project..</v>
          </cell>
          <cell r="G485" t="b">
            <v>0</v>
          </cell>
          <cell r="H485" t="str">
            <v/>
          </cell>
          <cell r="I485">
            <v>40225</v>
          </cell>
          <cell r="L485" t="b">
            <v>0</v>
          </cell>
          <cell r="M485" t="str">
            <v/>
          </cell>
          <cell r="N485" t="str">
            <v/>
          </cell>
          <cell r="O485" t="str">
            <v/>
          </cell>
          <cell r="P485" t="str">
            <v>Chris Fears</v>
          </cell>
          <cell r="Q485" t="str">
            <v>Workload Meeting 17/02/10</v>
          </cell>
          <cell r="R485" t="str">
            <v>Steve Adcock</v>
          </cell>
          <cell r="S485" t="str">
            <v>Chris Fears</v>
          </cell>
          <cell r="T485" t="str">
            <v>CR (internal)</v>
          </cell>
          <cell r="U485" t="str">
            <v>COMPLETE</v>
          </cell>
          <cell r="V485" t="b">
            <v>0</v>
          </cell>
          <cell r="X485" t="str">
            <v>Neil Morgan</v>
          </cell>
          <cell r="AD485" t="str">
            <v/>
          </cell>
          <cell r="AF485" t="str">
            <v>PNDG</v>
          </cell>
          <cell r="AG485">
            <v>40226</v>
          </cell>
          <cell r="AN485" t="str">
            <v/>
          </cell>
          <cell r="AR485" t="str">
            <v/>
          </cell>
          <cell r="AS485" t="str">
            <v>SENT</v>
          </cell>
          <cell r="AT485">
            <v>40287</v>
          </cell>
          <cell r="AU485">
            <v>40287</v>
          </cell>
          <cell r="AZ485" t="str">
            <v/>
          </cell>
          <cell r="BB485" t="str">
            <v/>
          </cell>
          <cell r="BC485" t="str">
            <v>RCVD</v>
          </cell>
          <cell r="BD485">
            <v>40287</v>
          </cell>
          <cell r="BE485" t="b">
            <v>0</v>
          </cell>
          <cell r="BF485">
            <v>7</v>
          </cell>
          <cell r="BG485">
            <v>40119</v>
          </cell>
          <cell r="BH485">
            <v>40439</v>
          </cell>
          <cell r="BI485">
            <v>40439</v>
          </cell>
          <cell r="BJ485">
            <v>40756</v>
          </cell>
          <cell r="BK485">
            <v>40756</v>
          </cell>
          <cell r="BL485">
            <v>40848</v>
          </cell>
          <cell r="BM485" t="str">
            <v>CLSD</v>
          </cell>
          <cell r="BN485">
            <v>40763</v>
          </cell>
          <cell r="BO485" t="str">
            <v xml:space="preserve">01/08/11 AK - Following a meeting with Chris Fears to discuss discrepancies, the following was agreed: This section of the Programme was incorrectly named "IX WAN Upgrades" following errors made in October 2010. The title of this project has been amended </v>
          </cell>
          <cell r="BQ485" t="str">
            <v/>
          </cell>
          <cell r="BS485" t="str">
            <v/>
          </cell>
          <cell r="BU485" t="str">
            <v/>
          </cell>
          <cell r="BW485" t="str">
            <v/>
          </cell>
          <cell r="BX485" t="str">
            <v/>
          </cell>
          <cell r="BY485" t="str">
            <v/>
          </cell>
          <cell r="BZ485" t="str">
            <v/>
          </cell>
          <cell r="CA485" t="str">
            <v/>
          </cell>
          <cell r="CB485" t="str">
            <v/>
          </cell>
          <cell r="CC485" t="str">
            <v/>
          </cell>
          <cell r="CD485" t="str">
            <v/>
          </cell>
          <cell r="CE485" t="str">
            <v/>
          </cell>
          <cell r="CF485" t="str">
            <v/>
          </cell>
          <cell r="CG485" t="b">
            <v>0</v>
          </cell>
          <cell r="CH485" t="str">
            <v/>
          </cell>
          <cell r="CJ485" t="b">
            <v>0</v>
          </cell>
          <cell r="CK485" t="b">
            <v>0</v>
          </cell>
          <cell r="CL485" t="b">
            <v>0</v>
          </cell>
          <cell r="CM485" t="str">
            <v/>
          </cell>
          <cell r="CO485" t="str">
            <v/>
          </cell>
          <cell r="CP485" t="str">
            <v/>
          </cell>
          <cell r="CQ485" t="b">
            <v>0</v>
          </cell>
          <cell r="CR485" t="b">
            <v>0</v>
          </cell>
          <cell r="CS485" t="str">
            <v/>
          </cell>
          <cell r="CT485" t="str">
            <v/>
          </cell>
          <cell r="CU485" t="str">
            <v/>
          </cell>
          <cell r="CV485" t="str">
            <v/>
          </cell>
          <cell r="CW485" t="str">
            <v/>
          </cell>
          <cell r="CX485" t="b">
            <v>0</v>
          </cell>
          <cell r="CY485" t="b">
            <v>0</v>
          </cell>
          <cell r="CZ485" t="b">
            <v>0</v>
          </cell>
          <cell r="DA485" t="b">
            <v>0</v>
          </cell>
          <cell r="DB485" t="str">
            <v/>
          </cell>
          <cell r="DC485" t="str">
            <v/>
          </cell>
          <cell r="DD485" t="str">
            <v/>
          </cell>
          <cell r="DE485" t="b">
            <v>0</v>
          </cell>
          <cell r="DF485" t="b">
            <v>0</v>
          </cell>
        </row>
        <row r="486">
          <cell r="A486" t="str">
            <v>COR1483</v>
          </cell>
          <cell r="B486" t="str">
            <v>PRN Generated from Late DM Reads</v>
          </cell>
          <cell r="C486" t="str">
            <v>Z2 - Change cancelled</v>
          </cell>
          <cell r="D486">
            <v>42474</v>
          </cell>
          <cell r="E486" t="str">
            <v>CO RCVD 27/01/2009,EQ PNDG 28/01/2009,BE PNDG 09/04/2009,BE PROD 09/04/2009,BE SENT 09/04/2009,CA RCVD 21/12/2009,SN PNDG 21/12/2009,SN PROD 21/12/2009,SN SENT 20/01/2010,PD PROD 20/01/2010,PD IMPD 08/05/2010,EQ PNDG 28/01/2009,PD IMPD 08/05/2010</v>
          </cell>
          <cell r="F486" t="str">
            <v>This is a database change that has been identified via work carried out on an internal Business Improvement raised under COR0293.</v>
          </cell>
          <cell r="G486" t="b">
            <v>0</v>
          </cell>
          <cell r="H486" t="str">
            <v/>
          </cell>
          <cell r="I486">
            <v>39840</v>
          </cell>
          <cell r="J486">
            <v>39903</v>
          </cell>
          <cell r="L486" t="b">
            <v>0</v>
          </cell>
          <cell r="M486" t="str">
            <v/>
          </cell>
          <cell r="N486" t="str">
            <v/>
          </cell>
          <cell r="O486" t="str">
            <v/>
          </cell>
          <cell r="P486" t="str">
            <v>Sharon Cox</v>
          </cell>
          <cell r="Q486" t="str">
            <v>Workload Meeting 28/01/09</v>
          </cell>
          <cell r="R486" t="str">
            <v>Tricia Moody</v>
          </cell>
          <cell r="S486" t="str">
            <v>Lorraine Cave</v>
          </cell>
          <cell r="T486" t="str">
            <v>CR (internal)</v>
          </cell>
          <cell r="U486" t="str">
            <v>CLOSED</v>
          </cell>
          <cell r="V486" t="b">
            <v>0</v>
          </cell>
          <cell r="X486" t="str">
            <v/>
          </cell>
          <cell r="Y486">
            <v>39899</v>
          </cell>
          <cell r="AD486" t="str">
            <v/>
          </cell>
          <cell r="AF486" t="str">
            <v>PNDG</v>
          </cell>
          <cell r="AG486">
            <v>39841</v>
          </cell>
          <cell r="AI486">
            <v>39912</v>
          </cell>
          <cell r="AJ486">
            <v>39912</v>
          </cell>
          <cell r="AK486">
            <v>39912</v>
          </cell>
          <cell r="AL486">
            <v>39912</v>
          </cell>
          <cell r="AM486">
            <v>39912</v>
          </cell>
          <cell r="AN486" t="str">
            <v/>
          </cell>
          <cell r="AO486">
            <v>40003</v>
          </cell>
          <cell r="AR486" t="str">
            <v/>
          </cell>
          <cell r="AS486" t="str">
            <v>SENT</v>
          </cell>
          <cell r="AT486">
            <v>39912</v>
          </cell>
          <cell r="AU486">
            <v>40168</v>
          </cell>
          <cell r="AV486">
            <v>40185</v>
          </cell>
          <cell r="AW486">
            <v>40185</v>
          </cell>
          <cell r="AX486">
            <v>40200</v>
          </cell>
          <cell r="AY486">
            <v>40200</v>
          </cell>
          <cell r="AZ486" t="str">
            <v>Lorraine Cave</v>
          </cell>
          <cell r="BA486">
            <v>40198</v>
          </cell>
          <cell r="BB486" t="str">
            <v>12 months</v>
          </cell>
          <cell r="BC486" t="str">
            <v>SENT</v>
          </cell>
          <cell r="BD486">
            <v>40198</v>
          </cell>
          <cell r="BE486" t="b">
            <v>0</v>
          </cell>
          <cell r="BF486">
            <v>6</v>
          </cell>
          <cell r="BG486">
            <v>40155</v>
          </cell>
          <cell r="BH486">
            <v>40306</v>
          </cell>
          <cell r="BI486">
            <v>40306</v>
          </cell>
          <cell r="BJ486">
            <v>42277</v>
          </cell>
          <cell r="BM486" t="str">
            <v>CLSD</v>
          </cell>
          <cell r="BN486">
            <v>40306</v>
          </cell>
          <cell r="BO486" t="str">
            <v>14/04/16: Email confirming from Finance (Mark Bignell) to now close down these 3 projects - COR1133, COR1251 and COR1483 can be closed.  I have the final spend as being £613,160.30.  There are no further invoices expected.
21/3/16: LC in planning meeting</v>
          </cell>
          <cell r="BQ486" t="str">
            <v/>
          </cell>
          <cell r="BS486" t="str">
            <v/>
          </cell>
          <cell r="BU486" t="str">
            <v/>
          </cell>
          <cell r="BW486" t="str">
            <v/>
          </cell>
          <cell r="BX486" t="str">
            <v/>
          </cell>
          <cell r="BY486" t="str">
            <v/>
          </cell>
          <cell r="BZ486" t="str">
            <v/>
          </cell>
          <cell r="CA486" t="str">
            <v/>
          </cell>
          <cell r="CB486" t="str">
            <v/>
          </cell>
          <cell r="CC486" t="str">
            <v/>
          </cell>
          <cell r="CD486" t="str">
            <v/>
          </cell>
          <cell r="CE486" t="str">
            <v/>
          </cell>
          <cell r="CF486" t="str">
            <v/>
          </cell>
          <cell r="CG486" t="b">
            <v>0</v>
          </cell>
          <cell r="CH486" t="str">
            <v/>
          </cell>
          <cell r="CJ486" t="b">
            <v>0</v>
          </cell>
          <cell r="CK486" t="b">
            <v>0</v>
          </cell>
          <cell r="CL486" t="b">
            <v>0</v>
          </cell>
          <cell r="CM486" t="str">
            <v/>
          </cell>
          <cell r="CO486" t="str">
            <v/>
          </cell>
          <cell r="CP486" t="str">
            <v/>
          </cell>
          <cell r="CQ486" t="b">
            <v>0</v>
          </cell>
          <cell r="CR486" t="b">
            <v>0</v>
          </cell>
          <cell r="CS486" t="str">
            <v/>
          </cell>
          <cell r="CT486" t="str">
            <v/>
          </cell>
          <cell r="CU486" t="str">
            <v/>
          </cell>
          <cell r="CV486" t="str">
            <v/>
          </cell>
          <cell r="CW486" t="str">
            <v/>
          </cell>
          <cell r="CX486" t="b">
            <v>0</v>
          </cell>
          <cell r="CY486" t="b">
            <v>0</v>
          </cell>
          <cell r="CZ486" t="b">
            <v>0</v>
          </cell>
          <cell r="DA486" t="b">
            <v>0</v>
          </cell>
          <cell r="DB486" t="str">
            <v/>
          </cell>
          <cell r="DC486" t="str">
            <v/>
          </cell>
          <cell r="DD486" t="str">
            <v/>
          </cell>
          <cell r="DE486" t="b">
            <v>0</v>
          </cell>
          <cell r="DF486" t="b">
            <v>0</v>
          </cell>
        </row>
        <row r="487">
          <cell r="A487" t="str">
            <v>COR3288</v>
          </cell>
          <cell r="B487" t="str">
            <v>UNC MOD 431 - Portfolio Reconciliation – Supplier Data Set</v>
          </cell>
          <cell r="C487" t="str">
            <v>Z1 - Change completed</v>
          </cell>
          <cell r="D487">
            <v>42387</v>
          </cell>
          <cell r="E487" t="str">
            <v>CO-RCVD 31/12/2013
EQ- PROD 14/01/2014
EQ-SENT 31/01/2014
BE-RCVD 05/02/2014
BE-PROD 05/02/2014
BE-SENT 21/05/2014
CA-RCVD 27/05/2014
SN-PROD 27/05/2014
SN-SENT 05/06/2014
PD-PROD 05/06/2014
PD-SENT 23/12/2015
PD-CLSD 18/01 2016</v>
          </cell>
          <cell r="F487" t="str">
            <v>This COR relates to UNC Modification 431 which, if implemented by Ofgem, would require a solution to be in place for 1st May 2014.</v>
          </cell>
          <cell r="G487" t="b">
            <v>0</v>
          </cell>
          <cell r="H487" t="str">
            <v>Mod 431</v>
          </cell>
          <cell r="I487">
            <v>41639</v>
          </cell>
          <cell r="J487">
            <v>41653</v>
          </cell>
          <cell r="K487">
            <v>41760</v>
          </cell>
          <cell r="L487" t="b">
            <v>1</v>
          </cell>
          <cell r="M487" t="str">
            <v>ADN</v>
          </cell>
          <cell r="N487" t="str">
            <v/>
          </cell>
          <cell r="O487" t="str">
            <v>Joel Martin / Colin Thomson</v>
          </cell>
          <cell r="P487" t="str">
            <v>Joel  Martin</v>
          </cell>
          <cell r="Q487" t="str">
            <v>ICAF Meeting 08/01/14</v>
          </cell>
          <cell r="R487" t="str">
            <v>Dave Addison</v>
          </cell>
          <cell r="S487" t="str">
            <v>Andy Simpson</v>
          </cell>
          <cell r="T487" t="str">
            <v>CO</v>
          </cell>
          <cell r="U487" t="str">
            <v>COMPLETE</v>
          </cell>
          <cell r="V487" t="b">
            <v>1</v>
          </cell>
          <cell r="W487">
            <v>42387</v>
          </cell>
          <cell r="X487" t="str">
            <v>Christina McArthur</v>
          </cell>
          <cell r="Y487">
            <v>41653</v>
          </cell>
          <cell r="Z487">
            <v>41670</v>
          </cell>
          <cell r="AB487">
            <v>41670</v>
          </cell>
          <cell r="AD487" t="str">
            <v/>
          </cell>
          <cell r="AF487" t="str">
            <v>SENT</v>
          </cell>
          <cell r="AG487">
            <v>41670</v>
          </cell>
          <cell r="AH487">
            <v>41675</v>
          </cell>
          <cell r="AI487">
            <v>41688</v>
          </cell>
          <cell r="AJ487">
            <v>41688</v>
          </cell>
          <cell r="AK487">
            <v>41787</v>
          </cell>
          <cell r="AM487">
            <v>41780</v>
          </cell>
          <cell r="AN487" t="str">
            <v>Pre Sanction Meeting 20/05/14</v>
          </cell>
          <cell r="AP487">
            <v>1405</v>
          </cell>
          <cell r="AR487" t="str">
            <v/>
          </cell>
          <cell r="AS487" t="str">
            <v>SENT</v>
          </cell>
          <cell r="AT487">
            <v>41780</v>
          </cell>
          <cell r="AU487">
            <v>41786</v>
          </cell>
          <cell r="AV487">
            <v>41799</v>
          </cell>
          <cell r="AW487">
            <v>41795</v>
          </cell>
          <cell r="AZ487" t="str">
            <v/>
          </cell>
          <cell r="BB487" t="str">
            <v/>
          </cell>
          <cell r="BC487" t="str">
            <v>SENT</v>
          </cell>
          <cell r="BD487">
            <v>41795</v>
          </cell>
          <cell r="BE487" t="b">
            <v>0</v>
          </cell>
          <cell r="BF487">
            <v>3</v>
          </cell>
          <cell r="BH487">
            <v>42185</v>
          </cell>
          <cell r="BI487">
            <v>42185</v>
          </cell>
          <cell r="BJ487">
            <v>42277</v>
          </cell>
          <cell r="BK487">
            <v>42361</v>
          </cell>
          <cell r="BL487">
            <v>42394</v>
          </cell>
          <cell r="BM487" t="str">
            <v>CLSD</v>
          </cell>
          <cell r="BN487">
            <v>42387</v>
          </cell>
          <cell r="BO487" t="str">
            <v>27/01/16: Update from Planning Meeting, 26/01/16 - Tahera Choudhury to produce LLR, should get it by the end of Feb. 
20/01/16: CM CCN sent to AS and asked for the  Lessons learnt.
18/01/16: DC Approved CCN received today and put into config Library.  Ema</v>
          </cell>
          <cell r="BQ487" t="str">
            <v/>
          </cell>
          <cell r="BS487" t="str">
            <v/>
          </cell>
          <cell r="BU487" t="str">
            <v/>
          </cell>
          <cell r="BW487" t="str">
            <v/>
          </cell>
          <cell r="BX487" t="str">
            <v/>
          </cell>
          <cell r="BY487" t="str">
            <v/>
          </cell>
          <cell r="BZ487" t="str">
            <v/>
          </cell>
          <cell r="CA487" t="str">
            <v/>
          </cell>
          <cell r="CB487" t="str">
            <v/>
          </cell>
          <cell r="CC487" t="str">
            <v/>
          </cell>
          <cell r="CD487" t="str">
            <v/>
          </cell>
          <cell r="CE487" t="str">
            <v/>
          </cell>
          <cell r="CF487" t="str">
            <v/>
          </cell>
          <cell r="CG487" t="b">
            <v>0</v>
          </cell>
          <cell r="CH487" t="str">
            <v/>
          </cell>
          <cell r="CJ487" t="b">
            <v>0</v>
          </cell>
          <cell r="CK487" t="b">
            <v>0</v>
          </cell>
          <cell r="CL487" t="b">
            <v>0</v>
          </cell>
          <cell r="CM487" t="str">
            <v/>
          </cell>
          <cell r="CO487" t="str">
            <v/>
          </cell>
          <cell r="CP487" t="str">
            <v/>
          </cell>
          <cell r="CQ487" t="b">
            <v>0</v>
          </cell>
          <cell r="CR487" t="b">
            <v>0</v>
          </cell>
          <cell r="CS487" t="str">
            <v/>
          </cell>
          <cell r="CT487" t="str">
            <v/>
          </cell>
          <cell r="CU487" t="str">
            <v/>
          </cell>
          <cell r="CV487" t="str">
            <v/>
          </cell>
          <cell r="CW487" t="str">
            <v/>
          </cell>
          <cell r="CX487" t="b">
            <v>0</v>
          </cell>
          <cell r="CY487" t="b">
            <v>0</v>
          </cell>
          <cell r="CZ487" t="b">
            <v>0</v>
          </cell>
          <cell r="DA487" t="b">
            <v>0</v>
          </cell>
          <cell r="DB487" t="str">
            <v/>
          </cell>
          <cell r="DC487" t="str">
            <v/>
          </cell>
          <cell r="DD487" t="str">
            <v/>
          </cell>
          <cell r="DE487" t="b">
            <v>0</v>
          </cell>
          <cell r="DF487" t="b">
            <v>0</v>
          </cell>
        </row>
        <row r="488">
          <cell r="A488" t="str">
            <v>COR2457</v>
          </cell>
          <cell r="B488" t="str">
            <v>Development of Procedures to Cover the Claims Process Introduced by the Implementation-of Mod 429</v>
          </cell>
          <cell r="C488" t="str">
            <v>Z1 - Change completed</v>
          </cell>
          <cell r="D488">
            <v>41921</v>
          </cell>
          <cell r="E488" t="str">
            <v xml:space="preserve">CO-RCVD 11/09/2013
EQ-PROD 24/09/2013
EQ-SENT 08/10/2013
BE-RCVD 14/02/2014
BE-PNDG 14/02/2014
BE-PROD 14/02/2014
BE-SENT 19/02/2014
CA-RCVD 06/03/2014
SN-PROD 06/03/2014
SN-SENT 13/03/2014
PD-PROD 13/03/2014
PD-IMPD 01/04/2014
PD-SENT 06/10/2014
PD-CLSD </v>
          </cell>
          <cell r="F488" t="str">
            <v>Modification Proposal has been approved.
The proposal as it stands is very much a basic proposal that permits the processing of shipper claimed adjustments out with the current Code Cut-off Date. However the proposal as it strands contains little in the w</v>
          </cell>
          <cell r="G488" t="b">
            <v>1</v>
          </cell>
          <cell r="H488" t="str">
            <v>Mod 429</v>
          </cell>
          <cell r="I488">
            <v>41528</v>
          </cell>
          <cell r="J488">
            <v>41541</v>
          </cell>
          <cell r="K488">
            <v>41730</v>
          </cell>
          <cell r="L488" t="b">
            <v>1</v>
          </cell>
          <cell r="M488" t="str">
            <v>ALL</v>
          </cell>
          <cell r="N488" t="str">
            <v/>
          </cell>
          <cell r="O488" t="str">
            <v>Ruth Thomas</v>
          </cell>
          <cell r="P488" t="str">
            <v>Alan Raper</v>
          </cell>
          <cell r="Q488" t="str">
            <v>CMSG Meeting 11/09/13</v>
          </cell>
          <cell r="R488" t="str">
            <v>Dean Johnson</v>
          </cell>
          <cell r="S488" t="str">
            <v>Lorraine Cave</v>
          </cell>
          <cell r="T488" t="str">
            <v>CO</v>
          </cell>
          <cell r="U488" t="str">
            <v>COMPLETE</v>
          </cell>
          <cell r="V488" t="b">
            <v>1</v>
          </cell>
          <cell r="W488">
            <v>41921</v>
          </cell>
          <cell r="X488" t="str">
            <v>Nita Patel</v>
          </cell>
          <cell r="Y488">
            <v>41541</v>
          </cell>
          <cell r="Z488">
            <v>41555</v>
          </cell>
          <cell r="AB488">
            <v>41555</v>
          </cell>
          <cell r="AD488" t="str">
            <v>£0</v>
          </cell>
          <cell r="AE488">
            <v>41647</v>
          </cell>
          <cell r="AF488" t="str">
            <v>SENT</v>
          </cell>
          <cell r="AG488">
            <v>41555</v>
          </cell>
          <cell r="AH488">
            <v>41684</v>
          </cell>
          <cell r="AI488">
            <v>41698</v>
          </cell>
          <cell r="AJ488">
            <v>41689</v>
          </cell>
          <cell r="AL488">
            <v>41689</v>
          </cell>
          <cell r="AM488">
            <v>41689</v>
          </cell>
          <cell r="AN488" t="str">
            <v>Pre Sanction Meeting 18/02/14</v>
          </cell>
          <cell r="AP488">
            <v>4420</v>
          </cell>
          <cell r="AR488" t="str">
            <v/>
          </cell>
          <cell r="AS488" t="str">
            <v>SENT</v>
          </cell>
          <cell r="AT488">
            <v>41689</v>
          </cell>
          <cell r="AU488">
            <v>41704</v>
          </cell>
          <cell r="AV488">
            <v>41718</v>
          </cell>
          <cell r="AZ488" t="str">
            <v/>
          </cell>
          <cell r="BB488" t="str">
            <v/>
          </cell>
          <cell r="BC488" t="str">
            <v>SENT</v>
          </cell>
          <cell r="BD488">
            <v>41711</v>
          </cell>
          <cell r="BE488" t="b">
            <v>0</v>
          </cell>
          <cell r="BF488">
            <v>4</v>
          </cell>
          <cell r="BH488">
            <v>41729</v>
          </cell>
          <cell r="BI488">
            <v>41729</v>
          </cell>
          <cell r="BK488">
            <v>41918</v>
          </cell>
          <cell r="BL488">
            <v>41943</v>
          </cell>
          <cell r="BM488" t="str">
            <v>CLSD</v>
          </cell>
          <cell r="BN488">
            <v>41921</v>
          </cell>
          <cell r="BO488" t="str">
            <v xml:space="preserve">
09/10/14 KB - Approval to close provided at the CMSG meeting on 09/10/14.  Refer to CMSG meeting minutes. 
12/08/14 KB - Update on CCN provided by Sue - We cannot issue the CCN until all time has been put into MySap and I am still awaiting time to be inp</v>
          </cell>
          <cell r="BQ488" t="str">
            <v/>
          </cell>
          <cell r="BS488" t="str">
            <v/>
          </cell>
          <cell r="BU488" t="str">
            <v/>
          </cell>
          <cell r="BW488" t="str">
            <v/>
          </cell>
          <cell r="BX488" t="str">
            <v/>
          </cell>
          <cell r="BY488" t="str">
            <v/>
          </cell>
          <cell r="BZ488" t="str">
            <v/>
          </cell>
          <cell r="CA488" t="str">
            <v/>
          </cell>
          <cell r="CB488" t="str">
            <v/>
          </cell>
          <cell r="CC488" t="str">
            <v/>
          </cell>
          <cell r="CD488" t="str">
            <v/>
          </cell>
          <cell r="CE488" t="str">
            <v/>
          </cell>
          <cell r="CF488" t="str">
            <v/>
          </cell>
          <cell r="CG488" t="b">
            <v>0</v>
          </cell>
          <cell r="CH488" t="str">
            <v/>
          </cell>
          <cell r="CJ488" t="b">
            <v>0</v>
          </cell>
          <cell r="CK488" t="b">
            <v>0</v>
          </cell>
          <cell r="CL488" t="b">
            <v>0</v>
          </cell>
          <cell r="CM488" t="str">
            <v/>
          </cell>
          <cell r="CO488" t="str">
            <v/>
          </cell>
          <cell r="CP488" t="str">
            <v/>
          </cell>
          <cell r="CQ488" t="b">
            <v>0</v>
          </cell>
          <cell r="CR488" t="b">
            <v>0</v>
          </cell>
          <cell r="CS488" t="str">
            <v/>
          </cell>
          <cell r="CT488" t="str">
            <v/>
          </cell>
          <cell r="CU488" t="str">
            <v/>
          </cell>
          <cell r="CV488" t="str">
            <v/>
          </cell>
          <cell r="CW488" t="str">
            <v/>
          </cell>
          <cell r="CX488" t="b">
            <v>0</v>
          </cell>
          <cell r="CY488" t="b">
            <v>0</v>
          </cell>
          <cell r="CZ488" t="b">
            <v>0</v>
          </cell>
          <cell r="DA488" t="b">
            <v>0</v>
          </cell>
          <cell r="DB488" t="str">
            <v/>
          </cell>
          <cell r="DC488" t="str">
            <v/>
          </cell>
          <cell r="DD488" t="str">
            <v/>
          </cell>
          <cell r="DE488" t="b">
            <v>0</v>
          </cell>
          <cell r="DF488" t="b">
            <v>0</v>
          </cell>
        </row>
        <row r="489">
          <cell r="A489" t="str">
            <v>COR2859</v>
          </cell>
          <cell r="B489" t="str">
            <v>Evaluation of the Addition of the GB Country Prefix to all NWO  VAT Numbers for Invoicing</v>
          </cell>
          <cell r="C489" t="str">
            <v>Z2 - Change cancelled</v>
          </cell>
          <cell r="D489">
            <v>41773</v>
          </cell>
          <cell r="E489" t="str">
            <v>CO-RCVD 23/09/2013
EQ-PROD 07/10/2013
EQ-SENT 22/10/2013
EQ-CLSD 14/05/2014</v>
          </cell>
          <cell r="F489" t="str">
            <v>Currently Xoserve issue invoices on behalf of Networks to fulfill the UNC / ASA invoicing obligations. Following an internal audit and recent complaints from Shippers, it has been identified that invoices being issued to companies external to the UK shoul</v>
          </cell>
          <cell r="G489" t="b">
            <v>1</v>
          </cell>
          <cell r="H489" t="str">
            <v/>
          </cell>
          <cell r="I489">
            <v>41540</v>
          </cell>
          <cell r="J489">
            <v>41551</v>
          </cell>
          <cell r="L489" t="b">
            <v>0</v>
          </cell>
          <cell r="M489" t="str">
            <v/>
          </cell>
          <cell r="N489" t="str">
            <v/>
          </cell>
          <cell r="O489" t="str">
            <v/>
          </cell>
          <cell r="P489" t="str">
            <v>Dean Johnson</v>
          </cell>
          <cell r="Q489" t="str">
            <v>Communications between Andy Simpson &amp; Max Pemberton (obo Lorraine Cave)</v>
          </cell>
          <cell r="R489" t="str">
            <v/>
          </cell>
          <cell r="S489" t="str">
            <v>Andy Simpson</v>
          </cell>
          <cell r="T489" t="str">
            <v>CR (internal)</v>
          </cell>
          <cell r="U489" t="str">
            <v>CLOSED</v>
          </cell>
          <cell r="V489" t="b">
            <v>0</v>
          </cell>
          <cell r="X489" t="str">
            <v>Debi Jones</v>
          </cell>
          <cell r="Y489">
            <v>41551</v>
          </cell>
          <cell r="Z489">
            <v>41568</v>
          </cell>
          <cell r="AB489">
            <v>41568</v>
          </cell>
          <cell r="AD489" t="str">
            <v/>
          </cell>
          <cell r="AF489" t="str">
            <v>CLSD</v>
          </cell>
          <cell r="AG489">
            <v>41773</v>
          </cell>
          <cell r="AN489" t="str">
            <v/>
          </cell>
          <cell r="AR489" t="str">
            <v/>
          </cell>
          <cell r="AS489" t="str">
            <v/>
          </cell>
          <cell r="AZ489" t="str">
            <v/>
          </cell>
          <cell r="BB489" t="str">
            <v/>
          </cell>
          <cell r="BC489" t="str">
            <v/>
          </cell>
          <cell r="BE489" t="b">
            <v>0</v>
          </cell>
          <cell r="BF489">
            <v>6</v>
          </cell>
          <cell r="BH489">
            <v>41645</v>
          </cell>
          <cell r="BM489" t="str">
            <v/>
          </cell>
          <cell r="BO489" t="str">
            <v>14/05/14 KB Email received from Debi Jones confirming closure as this is part of the UKLP.  Approved by Jane Rocky.  
31/03/14 KB - Update provided verbally by Debi Jones.  This CO may close down as incorporated as part of the UK Link Programme. Await for</v>
          </cell>
          <cell r="BQ489" t="str">
            <v/>
          </cell>
          <cell r="BS489" t="str">
            <v/>
          </cell>
          <cell r="BU489" t="str">
            <v/>
          </cell>
          <cell r="BW489" t="str">
            <v/>
          </cell>
          <cell r="BX489" t="str">
            <v/>
          </cell>
          <cell r="BY489" t="str">
            <v/>
          </cell>
          <cell r="BZ489" t="str">
            <v/>
          </cell>
          <cell r="CA489" t="str">
            <v/>
          </cell>
          <cell r="CB489" t="str">
            <v/>
          </cell>
          <cell r="CC489" t="str">
            <v/>
          </cell>
          <cell r="CD489" t="str">
            <v/>
          </cell>
          <cell r="CE489" t="str">
            <v/>
          </cell>
          <cell r="CF489" t="str">
            <v/>
          </cell>
          <cell r="CG489" t="b">
            <v>0</v>
          </cell>
          <cell r="CH489" t="str">
            <v/>
          </cell>
          <cell r="CJ489" t="b">
            <v>0</v>
          </cell>
          <cell r="CK489" t="b">
            <v>0</v>
          </cell>
          <cell r="CL489" t="b">
            <v>0</v>
          </cell>
          <cell r="CM489" t="str">
            <v/>
          </cell>
          <cell r="CO489" t="str">
            <v/>
          </cell>
          <cell r="CP489" t="str">
            <v/>
          </cell>
          <cell r="CQ489" t="b">
            <v>0</v>
          </cell>
          <cell r="CR489" t="b">
            <v>0</v>
          </cell>
          <cell r="CS489" t="str">
            <v/>
          </cell>
          <cell r="CT489" t="str">
            <v/>
          </cell>
          <cell r="CU489" t="str">
            <v/>
          </cell>
          <cell r="CV489" t="str">
            <v/>
          </cell>
          <cell r="CW489" t="str">
            <v/>
          </cell>
          <cell r="CX489" t="b">
            <v>0</v>
          </cell>
          <cell r="CY489" t="b">
            <v>0</v>
          </cell>
          <cell r="CZ489" t="b">
            <v>0</v>
          </cell>
          <cell r="DA489" t="b">
            <v>0</v>
          </cell>
          <cell r="DB489" t="str">
            <v/>
          </cell>
          <cell r="DC489" t="str">
            <v/>
          </cell>
          <cell r="DD489" t="str">
            <v/>
          </cell>
          <cell r="DE489" t="b">
            <v>0</v>
          </cell>
          <cell r="DF489" t="b">
            <v>0</v>
          </cell>
        </row>
        <row r="490">
          <cell r="A490" t="str">
            <v>COR3114</v>
          </cell>
          <cell r="B490" t="str">
            <v>IP Sustaining Analysis</v>
          </cell>
          <cell r="C490" t="str">
            <v>Z2 - Change cancelled</v>
          </cell>
          <cell r="D490">
            <v>42107</v>
          </cell>
          <cell r="E490" t="str">
            <v>EQ-PROD 10/06/2014</v>
          </cell>
          <cell r="F490" t="str">
            <v/>
          </cell>
          <cell r="G490" t="b">
            <v>0</v>
          </cell>
          <cell r="H490" t="str">
            <v/>
          </cell>
          <cell r="I490">
            <v>41472</v>
          </cell>
          <cell r="L490" t="b">
            <v>0</v>
          </cell>
          <cell r="M490" t="str">
            <v/>
          </cell>
          <cell r="N490" t="str">
            <v/>
          </cell>
          <cell r="O490" t="str">
            <v/>
          </cell>
          <cell r="P490" t="str">
            <v>Steve Adcock</v>
          </cell>
          <cell r="Q490" t="str">
            <v>Workload Meeting 17/07/2013</v>
          </cell>
          <cell r="R490" t="str">
            <v/>
          </cell>
          <cell r="S490" t="str">
            <v>Andy Simpson</v>
          </cell>
          <cell r="T490" t="str">
            <v>CR (internal)</v>
          </cell>
          <cell r="U490" t="str">
            <v>CLOSED</v>
          </cell>
          <cell r="V490" t="b">
            <v>0</v>
          </cell>
          <cell r="W490">
            <v>42107</v>
          </cell>
          <cell r="X490" t="str">
            <v>Christina McArthur</v>
          </cell>
          <cell r="AD490" t="str">
            <v/>
          </cell>
          <cell r="AF490" t="str">
            <v/>
          </cell>
          <cell r="AN490" t="str">
            <v/>
          </cell>
          <cell r="AR490" t="str">
            <v/>
          </cell>
          <cell r="AS490" t="str">
            <v/>
          </cell>
          <cell r="AZ490" t="str">
            <v/>
          </cell>
          <cell r="BB490" t="str">
            <v/>
          </cell>
          <cell r="BC490" t="str">
            <v/>
          </cell>
          <cell r="BE490" t="b">
            <v>0</v>
          </cell>
          <cell r="BF490">
            <v>7</v>
          </cell>
          <cell r="BM490" t="str">
            <v/>
          </cell>
          <cell r="BO490" t="str">
            <v xml:space="preserve">13/04/2015 AT - Set EQ-CLSD
11/03/15 KB - Email received from Vikas advising that project is now in closedown (as advised by Andy Simpson) - closedown documents will be produced.
05/11/14 KB - Placed on hold per email from Katrina Stait.
10/06/14 KB - </v>
          </cell>
          <cell r="BQ490" t="str">
            <v/>
          </cell>
          <cell r="BS490" t="str">
            <v/>
          </cell>
          <cell r="BU490" t="str">
            <v/>
          </cell>
          <cell r="BW490" t="str">
            <v/>
          </cell>
          <cell r="BX490" t="str">
            <v/>
          </cell>
          <cell r="BY490" t="str">
            <v/>
          </cell>
          <cell r="BZ490" t="str">
            <v/>
          </cell>
          <cell r="CA490" t="str">
            <v/>
          </cell>
          <cell r="CB490" t="str">
            <v/>
          </cell>
          <cell r="CC490" t="str">
            <v/>
          </cell>
          <cell r="CD490" t="str">
            <v/>
          </cell>
          <cell r="CE490" t="str">
            <v/>
          </cell>
          <cell r="CF490" t="str">
            <v/>
          </cell>
          <cell r="CG490" t="b">
            <v>0</v>
          </cell>
          <cell r="CH490" t="str">
            <v/>
          </cell>
          <cell r="CJ490" t="b">
            <v>0</v>
          </cell>
          <cell r="CK490" t="b">
            <v>0</v>
          </cell>
          <cell r="CL490" t="b">
            <v>0</v>
          </cell>
          <cell r="CM490" t="str">
            <v/>
          </cell>
          <cell r="CO490" t="str">
            <v/>
          </cell>
          <cell r="CP490" t="str">
            <v/>
          </cell>
          <cell r="CQ490" t="b">
            <v>0</v>
          </cell>
          <cell r="CR490" t="b">
            <v>0</v>
          </cell>
          <cell r="CS490" t="str">
            <v/>
          </cell>
          <cell r="CT490" t="str">
            <v/>
          </cell>
          <cell r="CU490" t="str">
            <v/>
          </cell>
          <cell r="CV490" t="str">
            <v/>
          </cell>
          <cell r="CW490" t="str">
            <v/>
          </cell>
          <cell r="CX490" t="b">
            <v>0</v>
          </cell>
          <cell r="CY490" t="b">
            <v>0</v>
          </cell>
          <cell r="CZ490" t="b">
            <v>0</v>
          </cell>
          <cell r="DA490" t="b">
            <v>0</v>
          </cell>
          <cell r="DB490" t="str">
            <v/>
          </cell>
          <cell r="DC490" t="str">
            <v/>
          </cell>
          <cell r="DD490" t="str">
            <v/>
          </cell>
          <cell r="DE490" t="b">
            <v>0</v>
          </cell>
          <cell r="DF490" t="b">
            <v>0</v>
          </cell>
        </row>
        <row r="491">
          <cell r="A491" t="str">
            <v>COR2467</v>
          </cell>
          <cell r="B491" t="str">
            <v xml:space="preserve">Removing Duplicate Records from the SGN GSR Report </v>
          </cell>
          <cell r="C491" t="str">
            <v>Z2 - Change cancelled</v>
          </cell>
          <cell r="D491">
            <v>41002</v>
          </cell>
          <cell r="E491" t="str">
            <v>CO RCVD 10/11/2011,EQ PNDG 24/11/2011,EQ PROD 24/11/2011,EQ SENT 08/12/2011,BE RCVD 27/01/2012,BE PNDG 27/01/2012,BE PROD 27/01/2012,BE SENT 09/03/2012,BE CLSD 03/04/2012,EQ SENT 08/12/2011,BE CLSD 03/04/2012</v>
          </cell>
          <cell r="F491" t="str">
            <v> The change requirement is to remove any duplicate record entries on the monthly SGN GSR report resulting from the submission by a shipper of a correction factor amendment and a meter removal file flow on the same day.</v>
          </cell>
          <cell r="G491" t="b">
            <v>0</v>
          </cell>
          <cell r="H491" t="str">
            <v/>
          </cell>
          <cell r="I491">
            <v>40857</v>
          </cell>
          <cell r="J491">
            <v>40871</v>
          </cell>
          <cell r="L491" t="b">
            <v>0</v>
          </cell>
          <cell r="M491" t="str">
            <v>NNW</v>
          </cell>
          <cell r="N491" t="str">
            <v>SGN</v>
          </cell>
          <cell r="O491" t="str">
            <v>Joel Martin</v>
          </cell>
          <cell r="P491" t="str">
            <v>Joel Martin</v>
          </cell>
          <cell r="Q491" t="str">
            <v>Workload Meeting 16/11/11</v>
          </cell>
          <cell r="R491" t="str">
            <v/>
          </cell>
          <cell r="S491" t="str">
            <v>Dave Turpin</v>
          </cell>
          <cell r="T491" t="str">
            <v>CO</v>
          </cell>
          <cell r="U491" t="str">
            <v>CLOSED</v>
          </cell>
          <cell r="V491" t="b">
            <v>1</v>
          </cell>
          <cell r="X491" t="str">
            <v>Mark Roberts</v>
          </cell>
          <cell r="Y491">
            <v>40871</v>
          </cell>
          <cell r="Z491">
            <v>40885</v>
          </cell>
          <cell r="AB491">
            <v>40885</v>
          </cell>
          <cell r="AC491">
            <v>0</v>
          </cell>
          <cell r="AD491" t="str">
            <v>8 weeks</v>
          </cell>
          <cell r="AE491">
            <v>40976</v>
          </cell>
          <cell r="AF491" t="str">
            <v>SENT</v>
          </cell>
          <cell r="AG491">
            <v>40885</v>
          </cell>
          <cell r="AH491">
            <v>40935</v>
          </cell>
          <cell r="AI491">
            <v>40949</v>
          </cell>
          <cell r="AJ491">
            <v>40991</v>
          </cell>
          <cell r="AK491">
            <v>40991</v>
          </cell>
          <cell r="AL491">
            <v>40991</v>
          </cell>
          <cell r="AM491">
            <v>40977</v>
          </cell>
          <cell r="AN491" t="str">
            <v>Pre Sanction Review Meeting 06/03/12</v>
          </cell>
          <cell r="AO491">
            <v>41068</v>
          </cell>
          <cell r="AR491" t="str">
            <v/>
          </cell>
          <cell r="AS491" t="str">
            <v>CLSD</v>
          </cell>
          <cell r="AT491">
            <v>41002</v>
          </cell>
          <cell r="AZ491" t="str">
            <v/>
          </cell>
          <cell r="BB491" t="str">
            <v/>
          </cell>
          <cell r="BC491" t="str">
            <v/>
          </cell>
          <cell r="BE491" t="b">
            <v>0</v>
          </cell>
          <cell r="BF491">
            <v>5</v>
          </cell>
          <cell r="BM491" t="str">
            <v/>
          </cell>
          <cell r="BO491" t="str">
            <v xml:space="preserve">03/04/12 AK - Email rec'd from Joel Martin stating "Please note this change order can be closed with no further action required."
18/01/12 AK - Update rec'd from Julie Smart. The Business Analyst for this project is Mark Roberts. Business Analyst amended </v>
          </cell>
          <cell r="BQ491" t="str">
            <v/>
          </cell>
          <cell r="BS491" t="str">
            <v/>
          </cell>
          <cell r="BU491" t="str">
            <v/>
          </cell>
          <cell r="BW491" t="str">
            <v/>
          </cell>
          <cell r="BX491" t="str">
            <v/>
          </cell>
          <cell r="BY491" t="str">
            <v/>
          </cell>
          <cell r="BZ491" t="str">
            <v/>
          </cell>
          <cell r="CA491" t="str">
            <v/>
          </cell>
          <cell r="CB491" t="str">
            <v/>
          </cell>
          <cell r="CC491" t="str">
            <v/>
          </cell>
          <cell r="CD491" t="str">
            <v/>
          </cell>
          <cell r="CE491" t="str">
            <v/>
          </cell>
          <cell r="CF491" t="str">
            <v/>
          </cell>
          <cell r="CG491" t="b">
            <v>0</v>
          </cell>
          <cell r="CH491" t="str">
            <v/>
          </cell>
          <cell r="CJ491" t="b">
            <v>0</v>
          </cell>
          <cell r="CK491" t="b">
            <v>0</v>
          </cell>
          <cell r="CL491" t="b">
            <v>0</v>
          </cell>
          <cell r="CM491" t="str">
            <v/>
          </cell>
          <cell r="CO491" t="str">
            <v/>
          </cell>
          <cell r="CP491" t="str">
            <v/>
          </cell>
          <cell r="CQ491" t="b">
            <v>0</v>
          </cell>
          <cell r="CR491" t="b">
            <v>0</v>
          </cell>
          <cell r="CS491" t="str">
            <v/>
          </cell>
          <cell r="CT491" t="str">
            <v/>
          </cell>
          <cell r="CU491" t="str">
            <v/>
          </cell>
          <cell r="CV491" t="str">
            <v/>
          </cell>
          <cell r="CW491" t="str">
            <v/>
          </cell>
          <cell r="CX491" t="b">
            <v>0</v>
          </cell>
          <cell r="CY491" t="b">
            <v>0</v>
          </cell>
          <cell r="CZ491" t="b">
            <v>0</v>
          </cell>
          <cell r="DA491" t="b">
            <v>0</v>
          </cell>
          <cell r="DB491" t="str">
            <v/>
          </cell>
          <cell r="DC491" t="str">
            <v/>
          </cell>
          <cell r="DD491" t="str">
            <v/>
          </cell>
          <cell r="DE491" t="b">
            <v>0</v>
          </cell>
          <cell r="DF491" t="b">
            <v>0</v>
          </cell>
        </row>
        <row r="492">
          <cell r="A492" t="str">
            <v>COR2983</v>
          </cell>
          <cell r="B492" t="str">
            <v>Facilitating UNC Section G 7.3.7</v>
          </cell>
          <cell r="C492" t="str">
            <v>Z2 - Change cancelled</v>
          </cell>
          <cell r="D492">
            <v>41591</v>
          </cell>
          <cell r="E492" t="str">
            <v>CO RCVD 25/03/2013
EQ-PROD 09/04/2013
EQ-SENT 23/04/2013
BE-RCVD 24/04/2013
BE-PROD 24/04/2013
CA-RCVD 01/11/2013
SN-PROD 01/11/2013
SN-CLSD 13/11/2013</v>
          </cell>
          <cell r="F492" t="str">
            <v>UNC Section “G” 7.3.7 specifies requirements relating to the registration of New Supply meter Points. Currently the Transporters understand these rules are not reflected in central system processes and therefore require Xoserve to analyse the requirements</v>
          </cell>
          <cell r="G492" t="b">
            <v>0</v>
          </cell>
          <cell r="H492" t="str">
            <v/>
          </cell>
          <cell r="I492">
            <v>41358</v>
          </cell>
          <cell r="J492">
            <v>41373</v>
          </cell>
          <cell r="L492" t="b">
            <v>1</v>
          </cell>
          <cell r="M492" t="str">
            <v>ALL</v>
          </cell>
          <cell r="N492" t="str">
            <v/>
          </cell>
          <cell r="O492" t="str">
            <v>Joel Martin</v>
          </cell>
          <cell r="P492" t="str">
            <v>Joel Martin</v>
          </cell>
          <cell r="Q492" t="str">
            <v>Workload Meeting 03/04/13</v>
          </cell>
          <cell r="R492" t="str">
            <v/>
          </cell>
          <cell r="S492" t="str">
            <v>Andy Simpson</v>
          </cell>
          <cell r="T492" t="str">
            <v>CO</v>
          </cell>
          <cell r="U492" t="str">
            <v>CLOSED</v>
          </cell>
          <cell r="V492" t="b">
            <v>1</v>
          </cell>
          <cell r="X492" t="str">
            <v>Tom Lineham</v>
          </cell>
          <cell r="Y492">
            <v>41373</v>
          </cell>
          <cell r="AA492">
            <v>41387</v>
          </cell>
          <cell r="AB492">
            <v>41387</v>
          </cell>
          <cell r="AD492" t="str">
            <v/>
          </cell>
          <cell r="AF492" t="str">
            <v>SENT</v>
          </cell>
          <cell r="AG492">
            <v>41387</v>
          </cell>
          <cell r="AH492">
            <v>41388</v>
          </cell>
          <cell r="AI492">
            <v>41402</v>
          </cell>
          <cell r="AJ492">
            <v>41402</v>
          </cell>
          <cell r="AN492" t="str">
            <v/>
          </cell>
          <cell r="AR492" t="str">
            <v/>
          </cell>
          <cell r="AS492" t="str">
            <v/>
          </cell>
          <cell r="AU492">
            <v>41579</v>
          </cell>
          <cell r="AV492">
            <v>41593</v>
          </cell>
          <cell r="AZ492" t="str">
            <v/>
          </cell>
          <cell r="BB492" t="str">
            <v/>
          </cell>
          <cell r="BC492" t="str">
            <v>CLSD</v>
          </cell>
          <cell r="BD492">
            <v>41591</v>
          </cell>
          <cell r="BE492" t="b">
            <v>0</v>
          </cell>
          <cell r="BF492">
            <v>3</v>
          </cell>
          <cell r="BH492">
            <v>41775</v>
          </cell>
          <cell r="BK492">
            <v>42219</v>
          </cell>
          <cell r="BL492">
            <v>42242</v>
          </cell>
          <cell r="BM492" t="str">
            <v>SENT</v>
          </cell>
          <cell r="BN492">
            <v>42219</v>
          </cell>
          <cell r="BO492" t="str">
            <v>03/08/2015: CCN document sent today for COR2789 Back Billing-functionality associated with the implementation of Mod 424 &amp; 410a. Which also relates to COR2983.
13/11/13 KB - CMSG meeting approved the closure of COR2983 as this will be combined  as one pr</v>
          </cell>
          <cell r="BQ492" t="str">
            <v/>
          </cell>
          <cell r="BS492" t="str">
            <v/>
          </cell>
          <cell r="BU492" t="str">
            <v/>
          </cell>
          <cell r="BW492" t="str">
            <v/>
          </cell>
          <cell r="BX492" t="str">
            <v/>
          </cell>
          <cell r="BY492" t="str">
            <v/>
          </cell>
          <cell r="BZ492" t="str">
            <v/>
          </cell>
          <cell r="CA492" t="str">
            <v/>
          </cell>
          <cell r="CB492" t="str">
            <v/>
          </cell>
          <cell r="CC492" t="str">
            <v/>
          </cell>
          <cell r="CD492" t="str">
            <v/>
          </cell>
          <cell r="CE492" t="str">
            <v/>
          </cell>
          <cell r="CF492" t="str">
            <v/>
          </cell>
          <cell r="CG492" t="b">
            <v>0</v>
          </cell>
          <cell r="CH492" t="str">
            <v/>
          </cell>
          <cell r="CJ492" t="b">
            <v>0</v>
          </cell>
          <cell r="CK492" t="b">
            <v>0</v>
          </cell>
          <cell r="CL492" t="b">
            <v>0</v>
          </cell>
          <cell r="CM492" t="str">
            <v/>
          </cell>
          <cell r="CO492" t="str">
            <v/>
          </cell>
          <cell r="CP492" t="str">
            <v/>
          </cell>
          <cell r="CQ492" t="b">
            <v>0</v>
          </cell>
          <cell r="CR492" t="b">
            <v>0</v>
          </cell>
          <cell r="CS492" t="str">
            <v/>
          </cell>
          <cell r="CT492" t="str">
            <v/>
          </cell>
          <cell r="CU492" t="str">
            <v/>
          </cell>
          <cell r="CV492" t="str">
            <v/>
          </cell>
          <cell r="CW492" t="str">
            <v/>
          </cell>
          <cell r="CX492" t="b">
            <v>0</v>
          </cell>
          <cell r="CY492" t="b">
            <v>0</v>
          </cell>
          <cell r="CZ492" t="b">
            <v>0</v>
          </cell>
          <cell r="DA492" t="b">
            <v>0</v>
          </cell>
          <cell r="DB492" t="str">
            <v/>
          </cell>
          <cell r="DC492" t="str">
            <v/>
          </cell>
          <cell r="DD492" t="str">
            <v/>
          </cell>
          <cell r="DE492" t="b">
            <v>0</v>
          </cell>
          <cell r="DF492" t="b">
            <v>0</v>
          </cell>
        </row>
        <row r="493">
          <cell r="A493" t="str">
            <v>COR1000.03</v>
          </cell>
          <cell r="B493" t="str">
            <v>IX WAN Upgrades (Variation 1)</v>
          </cell>
          <cell r="C493" t="str">
            <v>Z1 - Change completed</v>
          </cell>
          <cell r="D493">
            <v>40637</v>
          </cell>
          <cell r="E493" t="str">
            <v>09/07/15, PD IMPD
CO RCVD 04/04/2011,PD IMPD 04/04/2011,CO RCVD 04/04/2011,PD IMPD 04/04/2011</v>
          </cell>
          <cell r="F493" t="str">
            <v>Upgrade of the WAN circuits to TCS to support the service Desk project..
Temporary line to track second implementation.</v>
          </cell>
          <cell r="G493" t="b">
            <v>0</v>
          </cell>
          <cell r="H493" t="str">
            <v/>
          </cell>
          <cell r="I493">
            <v>40637</v>
          </cell>
          <cell r="L493" t="b">
            <v>0</v>
          </cell>
          <cell r="M493" t="str">
            <v/>
          </cell>
          <cell r="N493" t="str">
            <v/>
          </cell>
          <cell r="O493" t="str">
            <v/>
          </cell>
          <cell r="P493" t="str">
            <v>Iain Collin</v>
          </cell>
          <cell r="Q493" t="str">
            <v/>
          </cell>
          <cell r="R493" t="str">
            <v/>
          </cell>
          <cell r="S493" t="str">
            <v>Chris Fears</v>
          </cell>
          <cell r="T493" t="str">
            <v>CR (internal)</v>
          </cell>
          <cell r="U493" t="str">
            <v>COMPLETE</v>
          </cell>
          <cell r="V493" t="b">
            <v>0</v>
          </cell>
          <cell r="X493" t="str">
            <v/>
          </cell>
          <cell r="AD493" t="str">
            <v/>
          </cell>
          <cell r="AF493" t="str">
            <v/>
          </cell>
          <cell r="AN493" t="str">
            <v/>
          </cell>
          <cell r="AR493" t="str">
            <v/>
          </cell>
          <cell r="AS493" t="str">
            <v/>
          </cell>
          <cell r="AZ493" t="str">
            <v/>
          </cell>
          <cell r="BB493" t="str">
            <v/>
          </cell>
          <cell r="BC493" t="str">
            <v/>
          </cell>
          <cell r="BE493" t="b">
            <v>0</v>
          </cell>
          <cell r="BF493">
            <v>7</v>
          </cell>
          <cell r="BH493">
            <v>40574</v>
          </cell>
          <cell r="BI493">
            <v>40574</v>
          </cell>
          <cell r="BM493" t="str">
            <v>IMPD</v>
          </cell>
          <cell r="BN493">
            <v>40637</v>
          </cell>
          <cell r="BO493" t="str">
            <v>19/08/15- Emailed Mark Bignamm again to get confirmation for close down.09/07/15- CM - Update from Chris Fears 
As far as In am aware all Telecoms work has now been completed and a PIA submitted (quite a long time ago). So this can be closed
25/05/12 AK -</v>
          </cell>
          <cell r="BQ493" t="str">
            <v/>
          </cell>
          <cell r="BS493" t="str">
            <v/>
          </cell>
          <cell r="BU493" t="str">
            <v/>
          </cell>
          <cell r="BW493" t="str">
            <v/>
          </cell>
          <cell r="BX493" t="str">
            <v/>
          </cell>
          <cell r="BY493" t="str">
            <v/>
          </cell>
          <cell r="BZ493" t="str">
            <v/>
          </cell>
          <cell r="CA493" t="str">
            <v/>
          </cell>
          <cell r="CB493" t="str">
            <v/>
          </cell>
          <cell r="CC493" t="str">
            <v/>
          </cell>
          <cell r="CD493" t="str">
            <v/>
          </cell>
          <cell r="CE493" t="str">
            <v/>
          </cell>
          <cell r="CF493" t="str">
            <v/>
          </cell>
          <cell r="CG493" t="b">
            <v>0</v>
          </cell>
          <cell r="CH493" t="str">
            <v/>
          </cell>
          <cell r="CJ493" t="b">
            <v>0</v>
          </cell>
          <cell r="CK493" t="b">
            <v>0</v>
          </cell>
          <cell r="CL493" t="b">
            <v>0</v>
          </cell>
          <cell r="CM493" t="str">
            <v/>
          </cell>
          <cell r="CO493" t="str">
            <v/>
          </cell>
          <cell r="CP493" t="str">
            <v/>
          </cell>
          <cell r="CQ493" t="b">
            <v>0</v>
          </cell>
          <cell r="CR493" t="b">
            <v>0</v>
          </cell>
          <cell r="CS493" t="str">
            <v/>
          </cell>
          <cell r="CT493" t="str">
            <v/>
          </cell>
          <cell r="CU493" t="str">
            <v/>
          </cell>
          <cell r="CV493" t="str">
            <v/>
          </cell>
          <cell r="CW493" t="str">
            <v/>
          </cell>
          <cell r="CX493" t="b">
            <v>0</v>
          </cell>
          <cell r="CY493" t="b">
            <v>0</v>
          </cell>
          <cell r="CZ493" t="b">
            <v>0</v>
          </cell>
          <cell r="DA493" t="b">
            <v>0</v>
          </cell>
          <cell r="DB493" t="str">
            <v/>
          </cell>
          <cell r="DC493" t="str">
            <v/>
          </cell>
          <cell r="DD493" t="str">
            <v/>
          </cell>
          <cell r="DE493" t="b">
            <v>0</v>
          </cell>
          <cell r="DF493" t="b">
            <v>0</v>
          </cell>
        </row>
        <row r="494">
          <cell r="A494" t="str">
            <v>COR1000.03a</v>
          </cell>
          <cell r="B494" t="str">
            <v>IX WAN Upgrades (Variation 2)</v>
          </cell>
          <cell r="C494" t="str">
            <v>Z2 - Change cancelled</v>
          </cell>
          <cell r="D494">
            <v>42929</v>
          </cell>
          <cell r="E494" t="str">
            <v>CO RCVD 01/08/2011,PD PROD 01/08/2011,CO RCVD 01/08/2011,PD PROD 01/08/2011,PD IMPD 
13/07/2017, PD CLSD</v>
          </cell>
          <cell r="F494" t="str">
            <v>Upgrade of the WAN circuits to TCS to support the service Desk project..
Temporary line to track second implementation.</v>
          </cell>
          <cell r="G494" t="b">
            <v>0</v>
          </cell>
          <cell r="H494" t="str">
            <v/>
          </cell>
          <cell r="I494">
            <v>40756</v>
          </cell>
          <cell r="L494" t="b">
            <v>0</v>
          </cell>
          <cell r="M494" t="str">
            <v/>
          </cell>
          <cell r="N494" t="str">
            <v/>
          </cell>
          <cell r="O494" t="str">
            <v/>
          </cell>
          <cell r="P494" t="str">
            <v>Chris Fears</v>
          </cell>
          <cell r="Q494" t="str">
            <v/>
          </cell>
          <cell r="R494" t="str">
            <v/>
          </cell>
          <cell r="S494" t="str">
            <v>Chris Fears</v>
          </cell>
          <cell r="T494" t="str">
            <v>CR (internal)</v>
          </cell>
          <cell r="U494" t="str">
            <v>CLOSED</v>
          </cell>
          <cell r="V494" t="b">
            <v>0</v>
          </cell>
          <cell r="X494" t="str">
            <v/>
          </cell>
          <cell r="AD494" t="str">
            <v/>
          </cell>
          <cell r="AF494" t="str">
            <v/>
          </cell>
          <cell r="AN494" t="str">
            <v/>
          </cell>
          <cell r="AR494" t="str">
            <v/>
          </cell>
          <cell r="AS494" t="str">
            <v/>
          </cell>
          <cell r="AZ494" t="str">
            <v/>
          </cell>
          <cell r="BB494" t="str">
            <v/>
          </cell>
          <cell r="BC494" t="str">
            <v/>
          </cell>
          <cell r="BE494" t="b">
            <v>0</v>
          </cell>
          <cell r="BF494">
            <v>7</v>
          </cell>
          <cell r="BH494">
            <v>41057</v>
          </cell>
          <cell r="BI494">
            <v>41057</v>
          </cell>
          <cell r="BM494" t="str">
            <v>CLSD</v>
          </cell>
          <cell r="BN494">
            <v>42929</v>
          </cell>
          <cell r="BO494" t="str">
            <v xml:space="preserve">13/07/17 DC Email from SM confirming closing the proiject as it was implemented 5 years ago.  I have put it as closed rather than complete because we have never received any closdown docs.0
19/08/15- CM  Emailed Mark Bignall again to get confirmation for </v>
          </cell>
          <cell r="BQ494" t="str">
            <v/>
          </cell>
          <cell r="BS494" t="str">
            <v/>
          </cell>
          <cell r="BU494" t="str">
            <v/>
          </cell>
          <cell r="BW494" t="str">
            <v/>
          </cell>
          <cell r="BX494" t="str">
            <v/>
          </cell>
          <cell r="BY494" t="str">
            <v/>
          </cell>
          <cell r="BZ494" t="str">
            <v/>
          </cell>
          <cell r="CA494" t="str">
            <v/>
          </cell>
          <cell r="CB494" t="str">
            <v/>
          </cell>
          <cell r="CC494" t="str">
            <v/>
          </cell>
          <cell r="CD494" t="str">
            <v/>
          </cell>
          <cell r="CE494" t="str">
            <v/>
          </cell>
          <cell r="CF494" t="str">
            <v/>
          </cell>
          <cell r="CG494" t="b">
            <v>0</v>
          </cell>
          <cell r="CH494" t="str">
            <v/>
          </cell>
          <cell r="CJ494" t="b">
            <v>0</v>
          </cell>
          <cell r="CK494" t="b">
            <v>0</v>
          </cell>
          <cell r="CL494" t="b">
            <v>0</v>
          </cell>
          <cell r="CM494" t="str">
            <v/>
          </cell>
          <cell r="CO494" t="str">
            <v/>
          </cell>
          <cell r="CP494" t="str">
            <v/>
          </cell>
          <cell r="CQ494" t="b">
            <v>0</v>
          </cell>
          <cell r="CR494" t="b">
            <v>0</v>
          </cell>
          <cell r="CS494" t="str">
            <v/>
          </cell>
          <cell r="CT494" t="str">
            <v/>
          </cell>
          <cell r="CU494" t="str">
            <v/>
          </cell>
          <cell r="CV494" t="str">
            <v/>
          </cell>
          <cell r="CW494" t="str">
            <v/>
          </cell>
          <cell r="CX494" t="b">
            <v>0</v>
          </cell>
          <cell r="CY494" t="b">
            <v>0</v>
          </cell>
          <cell r="CZ494" t="b">
            <v>0</v>
          </cell>
          <cell r="DA494" t="b">
            <v>0</v>
          </cell>
          <cell r="DB494" t="str">
            <v/>
          </cell>
          <cell r="DC494" t="str">
            <v/>
          </cell>
          <cell r="DD494" t="str">
            <v/>
          </cell>
          <cell r="DE494" t="b">
            <v>0</v>
          </cell>
          <cell r="DF494" t="b">
            <v>0</v>
          </cell>
        </row>
        <row r="495">
          <cell r="A495" t="str">
            <v>COR3278</v>
          </cell>
          <cell r="B495" t="str">
            <v>Delivery of changes to Non-Gemini systems as a result of EU Gas Day Changes</v>
          </cell>
          <cell r="C495" t="str">
            <v>Z1 - Change completed</v>
          </cell>
          <cell r="D495">
            <v>42486</v>
          </cell>
          <cell r="E495" t="str">
            <v>CO-RCVD 12/12/3013
EQ-SENT 24/12/2013
BE-RCVD 05/02/2014
BE-PROD 05/02/2014
BE-SENT 27/06/2014
CA-RCVD 18/07/2014
SN-PROD 18/07/2014
SN-SENT 31/07/2014
PD-PROD 31/07/2014
PD-SENT 11/04/2016
PD-CLSD 26/04/2016</v>
          </cell>
          <cell r="F495" t="str">
            <v>This change order is being raised based on the assumption that the industry will agree to change the gas day at the start of the 2015 Gas Year, i.e. 1st October 2015.
The priority is high due to the scale of delivery required for this mandatory deadline</v>
          </cell>
          <cell r="G495" t="b">
            <v>0</v>
          </cell>
          <cell r="H495" t="str">
            <v>COR3187</v>
          </cell>
          <cell r="I495">
            <v>41620</v>
          </cell>
          <cell r="J495">
            <v>41635</v>
          </cell>
          <cell r="K495">
            <v>42278</v>
          </cell>
          <cell r="L495" t="b">
            <v>1</v>
          </cell>
          <cell r="M495" t="str">
            <v>ALL</v>
          </cell>
          <cell r="N495" t="str">
            <v/>
          </cell>
          <cell r="O495" t="str">
            <v>Ruth Thomas</v>
          </cell>
          <cell r="P495" t="str">
            <v>Alan Raper</v>
          </cell>
          <cell r="Q495" t="str">
            <v>Assigned to AE pending formal approval at ICAF meeting on 19/12/13</v>
          </cell>
          <cell r="R495" t="str">
            <v>Tricia Moody</v>
          </cell>
          <cell r="S495" t="str">
            <v>Jessica Harris</v>
          </cell>
          <cell r="T495" t="str">
            <v>CO</v>
          </cell>
          <cell r="U495" t="str">
            <v>COMPLETE</v>
          </cell>
          <cell r="V495" t="b">
            <v>1</v>
          </cell>
          <cell r="X495" t="str">
            <v>Jessica Harris</v>
          </cell>
          <cell r="Y495">
            <v>41632</v>
          </cell>
          <cell r="Z495">
            <v>41632</v>
          </cell>
          <cell r="AB495">
            <v>41632</v>
          </cell>
          <cell r="AC495">
            <v>47935</v>
          </cell>
          <cell r="AD495" t="str">
            <v>26 weeks</v>
          </cell>
          <cell r="AE495">
            <v>41758</v>
          </cell>
          <cell r="AF495" t="str">
            <v>SENT</v>
          </cell>
          <cell r="AG495">
            <v>41632</v>
          </cell>
          <cell r="AH495">
            <v>41675</v>
          </cell>
          <cell r="AI495">
            <v>41688</v>
          </cell>
          <cell r="AJ495">
            <v>41682</v>
          </cell>
          <cell r="AK495">
            <v>41817</v>
          </cell>
          <cell r="AM495">
            <v>41817</v>
          </cell>
          <cell r="AN495" t="str">
            <v>Pre-Sanction 17/06/2014</v>
          </cell>
          <cell r="AO495">
            <v>41831</v>
          </cell>
          <cell r="AP495">
            <v>33225</v>
          </cell>
          <cell r="AR495" t="str">
            <v/>
          </cell>
          <cell r="AS495" t="str">
            <v>SENT</v>
          </cell>
          <cell r="AT495">
            <v>41817</v>
          </cell>
          <cell r="AU495">
            <v>41838</v>
          </cell>
          <cell r="AV495">
            <v>41851</v>
          </cell>
          <cell r="AW495">
            <v>41851</v>
          </cell>
          <cell r="AX495">
            <v>41851</v>
          </cell>
          <cell r="AY495">
            <v>41851</v>
          </cell>
          <cell r="AZ495" t="str">
            <v/>
          </cell>
          <cell r="BA495">
            <v>41851</v>
          </cell>
          <cell r="BB495" t="str">
            <v/>
          </cell>
          <cell r="BC495" t="str">
            <v>SENT</v>
          </cell>
          <cell r="BD495">
            <v>41851</v>
          </cell>
          <cell r="BE495" t="b">
            <v>0</v>
          </cell>
          <cell r="BF495">
            <v>3</v>
          </cell>
          <cell r="BH495">
            <v>42253</v>
          </cell>
          <cell r="BI495">
            <v>42253</v>
          </cell>
          <cell r="BJ495">
            <v>42489</v>
          </cell>
          <cell r="BK495">
            <v>42471</v>
          </cell>
          <cell r="BL495">
            <v>42499</v>
          </cell>
          <cell r="BM495" t="str">
            <v>CLSD</v>
          </cell>
          <cell r="BN495">
            <v>42486</v>
          </cell>
          <cell r="BO495" t="str">
            <v>21/07/16: Cm has emailed Nicki walton for documents and confirmation of they will be delivered as part of COR3187.
26/04/16 DC CCN received from Network today and forwarded onto the project team. Before closing off the database- CM needs to collate all do</v>
          </cell>
          <cell r="BQ495" t="str">
            <v/>
          </cell>
          <cell r="BS495" t="str">
            <v/>
          </cell>
          <cell r="BU495" t="str">
            <v/>
          </cell>
          <cell r="BW495" t="str">
            <v/>
          </cell>
          <cell r="BX495" t="str">
            <v/>
          </cell>
          <cell r="BY495" t="str">
            <v/>
          </cell>
          <cell r="BZ495" t="str">
            <v/>
          </cell>
          <cell r="CA495" t="str">
            <v/>
          </cell>
          <cell r="CB495" t="str">
            <v/>
          </cell>
          <cell r="CC495" t="str">
            <v/>
          </cell>
          <cell r="CD495" t="str">
            <v/>
          </cell>
          <cell r="CE495" t="str">
            <v/>
          </cell>
          <cell r="CF495" t="str">
            <v/>
          </cell>
          <cell r="CG495" t="b">
            <v>0</v>
          </cell>
          <cell r="CH495" t="str">
            <v/>
          </cell>
          <cell r="CJ495" t="b">
            <v>0</v>
          </cell>
          <cell r="CK495" t="b">
            <v>0</v>
          </cell>
          <cell r="CL495" t="b">
            <v>0</v>
          </cell>
          <cell r="CM495" t="str">
            <v/>
          </cell>
          <cell r="CO495" t="str">
            <v/>
          </cell>
          <cell r="CP495" t="str">
            <v/>
          </cell>
          <cell r="CQ495" t="b">
            <v>0</v>
          </cell>
          <cell r="CR495" t="b">
            <v>0</v>
          </cell>
          <cell r="CS495" t="str">
            <v/>
          </cell>
          <cell r="CT495" t="str">
            <v/>
          </cell>
          <cell r="CU495" t="str">
            <v/>
          </cell>
          <cell r="CV495" t="str">
            <v/>
          </cell>
          <cell r="CW495" t="str">
            <v/>
          </cell>
          <cell r="CX495" t="b">
            <v>0</v>
          </cell>
          <cell r="CY495" t="b">
            <v>0</v>
          </cell>
          <cell r="CZ495" t="b">
            <v>0</v>
          </cell>
          <cell r="DA495" t="b">
            <v>0</v>
          </cell>
          <cell r="DB495" t="str">
            <v/>
          </cell>
          <cell r="DC495" t="str">
            <v/>
          </cell>
          <cell r="DD495" t="str">
            <v/>
          </cell>
          <cell r="DE495" t="b">
            <v>0</v>
          </cell>
          <cell r="DF495" t="b">
            <v>0</v>
          </cell>
        </row>
        <row r="496">
          <cell r="A496" t="str">
            <v>COR0984a</v>
          </cell>
          <cell r="B496" t="str">
            <v xml:space="preserve">Gemini Re-Platforming </v>
          </cell>
          <cell r="C496" t="str">
            <v>Z2 - Change cancelled</v>
          </cell>
          <cell r="D496">
            <v>40800</v>
          </cell>
          <cell r="E496" t="str">
            <v>CO RCVD 03/02/2009,EQ SENT 03/05/2011,BE RCVD 09/05/2011,BE PNDG 09/05/2011,BE PROD 09/05/2011,BE SENT 19/08/2011,CA RCVD 09/09/2011,SN PNDG 09/09/2011,SN PROD 09/09/2011,SN CLSD 14/09/2011,EQ SENT 03/05/2011,SN CLSD 14/09/2011</v>
          </cell>
          <cell r="F496" t="str">
            <v>This line has been created in the Tracking Sheet to manage the second wave of documents in relation to this change. Once the revised BER has been sent out, this line will close down &amp; tracking will revert back to the original line.</v>
          </cell>
          <cell r="G496" t="b">
            <v>0</v>
          </cell>
          <cell r="H496" t="str">
            <v/>
          </cell>
          <cell r="I496">
            <v>39847</v>
          </cell>
          <cell r="L496" t="b">
            <v>0</v>
          </cell>
          <cell r="M496" t="str">
            <v>TNO</v>
          </cell>
          <cell r="N496" t="str">
            <v/>
          </cell>
          <cell r="O496" t="str">
            <v>Sean McGoldrick</v>
          </cell>
          <cell r="P496" t="str">
            <v>Andy Earnshaw</v>
          </cell>
          <cell r="Q496" t="str">
            <v>Workload Meeting 11/03/09</v>
          </cell>
          <cell r="R496" t="str">
            <v>Tricia Moody / Nigel Humphrey (NGT)</v>
          </cell>
          <cell r="S496" t="str">
            <v>Lee Foster</v>
          </cell>
          <cell r="T496" t="str">
            <v>CR (internal)</v>
          </cell>
          <cell r="U496" t="str">
            <v>CLOSED</v>
          </cell>
          <cell r="V496" t="b">
            <v>1</v>
          </cell>
          <cell r="X496" t="str">
            <v>Andy Earnshaw</v>
          </cell>
          <cell r="AD496" t="str">
            <v/>
          </cell>
          <cell r="AF496" t="str">
            <v>SENT</v>
          </cell>
          <cell r="AG496">
            <v>40666</v>
          </cell>
          <cell r="AH496">
            <v>40672</v>
          </cell>
          <cell r="AI496">
            <v>40686</v>
          </cell>
          <cell r="AJ496">
            <v>40686</v>
          </cell>
          <cell r="AK496">
            <v>40786</v>
          </cell>
          <cell r="AL496">
            <v>40786</v>
          </cell>
          <cell r="AM496">
            <v>40774</v>
          </cell>
          <cell r="AN496" t="str">
            <v>Pre Sanction Review Meeting 16/08/11</v>
          </cell>
          <cell r="AO496">
            <v>40792</v>
          </cell>
          <cell r="AP496">
            <v>12417106</v>
          </cell>
          <cell r="AR496" t="str">
            <v/>
          </cell>
          <cell r="AS496" t="str">
            <v>SENT</v>
          </cell>
          <cell r="AT496">
            <v>40774</v>
          </cell>
          <cell r="AU496">
            <v>40795</v>
          </cell>
          <cell r="AV496">
            <v>40809</v>
          </cell>
          <cell r="AZ496" t="str">
            <v/>
          </cell>
          <cell r="BB496" t="str">
            <v/>
          </cell>
          <cell r="BC496" t="str">
            <v>CLSD</v>
          </cell>
          <cell r="BD496">
            <v>40800</v>
          </cell>
          <cell r="BE496" t="b">
            <v>0</v>
          </cell>
          <cell r="BF496">
            <v>5</v>
          </cell>
          <cell r="BM496" t="str">
            <v/>
          </cell>
          <cell r="BO496" t="str">
            <v>14/09/11 AK - Andy Earnshaw confirmed that now the CA has been received, this line can close down &amp; tracking will revert back into the original line of COR0984.
24/08/11 AK - Following a conversation with Matt Rider, this line has been reopened as it cont</v>
          </cell>
          <cell r="BQ496" t="str">
            <v/>
          </cell>
          <cell r="BS496" t="str">
            <v/>
          </cell>
          <cell r="BU496" t="str">
            <v/>
          </cell>
          <cell r="BW496" t="str">
            <v/>
          </cell>
          <cell r="BX496" t="str">
            <v/>
          </cell>
          <cell r="BY496" t="str">
            <v/>
          </cell>
          <cell r="BZ496" t="str">
            <v/>
          </cell>
          <cell r="CA496" t="str">
            <v/>
          </cell>
          <cell r="CB496" t="str">
            <v/>
          </cell>
          <cell r="CC496" t="str">
            <v/>
          </cell>
          <cell r="CD496" t="str">
            <v/>
          </cell>
          <cell r="CE496" t="str">
            <v/>
          </cell>
          <cell r="CF496" t="str">
            <v/>
          </cell>
          <cell r="CG496" t="b">
            <v>0</v>
          </cell>
          <cell r="CH496" t="str">
            <v/>
          </cell>
          <cell r="CJ496" t="b">
            <v>0</v>
          </cell>
          <cell r="CK496" t="b">
            <v>0</v>
          </cell>
          <cell r="CL496" t="b">
            <v>0</v>
          </cell>
          <cell r="CM496" t="str">
            <v/>
          </cell>
          <cell r="CO496" t="str">
            <v/>
          </cell>
          <cell r="CP496" t="str">
            <v/>
          </cell>
          <cell r="CQ496" t="b">
            <v>0</v>
          </cell>
          <cell r="CR496" t="b">
            <v>0</v>
          </cell>
          <cell r="CS496" t="str">
            <v/>
          </cell>
          <cell r="CT496" t="str">
            <v/>
          </cell>
          <cell r="CU496" t="str">
            <v/>
          </cell>
          <cell r="CV496" t="str">
            <v/>
          </cell>
          <cell r="CW496" t="str">
            <v/>
          </cell>
          <cell r="CX496" t="b">
            <v>0</v>
          </cell>
          <cell r="CY496" t="b">
            <v>0</v>
          </cell>
          <cell r="CZ496" t="b">
            <v>0</v>
          </cell>
          <cell r="DA496" t="b">
            <v>0</v>
          </cell>
          <cell r="DB496" t="str">
            <v/>
          </cell>
          <cell r="DC496" t="str">
            <v/>
          </cell>
          <cell r="DD496" t="str">
            <v/>
          </cell>
          <cell r="DE496" t="b">
            <v>0</v>
          </cell>
          <cell r="DF496" t="b">
            <v>0</v>
          </cell>
        </row>
        <row r="497">
          <cell r="A497" t="str">
            <v>ll good</v>
          </cell>
          <cell r="B497" t="str">
            <v>Telecommunications Provisioning Project</v>
          </cell>
          <cell r="C497" t="str">
            <v>Z2 - Change cancelled</v>
          </cell>
          <cell r="D497">
            <v>41054</v>
          </cell>
          <cell r="E497" t="str">
            <v>CO RCVD 02/05/2008
EQ PNDG 07/05/2008
EQ PROD 07/05/2008
BE PNDG 17/03/2009
BE PROD 17/03/2009
EQ PROD 07/05/2008
BE PROD 17/03/2009
PD PROD 25/05/2012
PD IMPD 19/08/15</v>
          </cell>
          <cell r="F497" t="str">
            <v>At its core it needs to include the replacement and decommissionimg of the existing IXN, but it should have a much broader scope including consideration of all other communications to Shippers from Xoserve, as well as our communications within Networks in</v>
          </cell>
          <cell r="G497" t="b">
            <v>0</v>
          </cell>
          <cell r="H497" t="str">
            <v/>
          </cell>
          <cell r="I497">
            <v>39570</v>
          </cell>
          <cell r="L497" t="b">
            <v>0</v>
          </cell>
          <cell r="M497" t="str">
            <v/>
          </cell>
          <cell r="N497" t="str">
            <v/>
          </cell>
          <cell r="O497" t="str">
            <v/>
          </cell>
          <cell r="P497" t="str">
            <v>Paul Hastings</v>
          </cell>
          <cell r="Q497" t="str">
            <v>Prioritisation Meeting 07/05/08</v>
          </cell>
          <cell r="R497" t="str">
            <v>Steve Adcock</v>
          </cell>
          <cell r="S497" t="str">
            <v>Chris Fears</v>
          </cell>
          <cell r="T497" t="str">
            <v>CR (internal)</v>
          </cell>
          <cell r="U497" t="str">
            <v>CLOSED</v>
          </cell>
          <cell r="V497" t="b">
            <v>0</v>
          </cell>
          <cell r="X497" t="str">
            <v>Christina McArthur</v>
          </cell>
          <cell r="AD497" t="str">
            <v/>
          </cell>
          <cell r="AF497" t="str">
            <v>PROD</v>
          </cell>
          <cell r="AG497">
            <v>39575</v>
          </cell>
          <cell r="AI497">
            <v>39903</v>
          </cell>
          <cell r="AJ497">
            <v>39903</v>
          </cell>
          <cell r="AN497" t="str">
            <v/>
          </cell>
          <cell r="AR497" t="str">
            <v/>
          </cell>
          <cell r="AS497" t="str">
            <v>PROD</v>
          </cell>
          <cell r="AT497">
            <v>39889</v>
          </cell>
          <cell r="AZ497" t="str">
            <v/>
          </cell>
          <cell r="BB497" t="str">
            <v/>
          </cell>
          <cell r="BC497" t="str">
            <v/>
          </cell>
          <cell r="BE497" t="b">
            <v>0</v>
          </cell>
          <cell r="BF497">
            <v>7</v>
          </cell>
          <cell r="BH497">
            <v>41450</v>
          </cell>
          <cell r="BM497" t="str">
            <v>PROD</v>
          </cell>
          <cell r="BN497">
            <v>41054</v>
          </cell>
          <cell r="BO497" t="str">
            <v>19/08/15- CM  Emailed Mark Bignall again to get confirmation for close down.
09/07/15- CM Update from Chris Fears- 
As far as In am aware all Telecoms work has now been completed and a PIA submitted (quite a long time ago). Changed status to complete.
25</v>
          </cell>
          <cell r="BQ497" t="str">
            <v/>
          </cell>
          <cell r="BS497" t="str">
            <v/>
          </cell>
          <cell r="BU497" t="str">
            <v/>
          </cell>
          <cell r="BW497" t="str">
            <v/>
          </cell>
          <cell r="BX497" t="str">
            <v/>
          </cell>
          <cell r="BY497" t="str">
            <v/>
          </cell>
          <cell r="BZ497" t="str">
            <v/>
          </cell>
          <cell r="CA497" t="str">
            <v/>
          </cell>
          <cell r="CB497" t="str">
            <v/>
          </cell>
          <cell r="CC497" t="str">
            <v/>
          </cell>
          <cell r="CD497" t="str">
            <v/>
          </cell>
          <cell r="CE497" t="str">
            <v/>
          </cell>
          <cell r="CF497" t="str">
            <v/>
          </cell>
          <cell r="CG497" t="b">
            <v>0</v>
          </cell>
          <cell r="CH497" t="str">
            <v/>
          </cell>
          <cell r="CJ497" t="b">
            <v>0</v>
          </cell>
          <cell r="CK497" t="b">
            <v>0</v>
          </cell>
          <cell r="CL497" t="b">
            <v>0</v>
          </cell>
          <cell r="CM497" t="str">
            <v/>
          </cell>
          <cell r="CO497" t="str">
            <v/>
          </cell>
          <cell r="CP497" t="str">
            <v/>
          </cell>
          <cell r="CQ497" t="b">
            <v>0</v>
          </cell>
          <cell r="CR497" t="b">
            <v>0</v>
          </cell>
          <cell r="CS497" t="str">
            <v/>
          </cell>
          <cell r="CT497" t="str">
            <v/>
          </cell>
          <cell r="CU497" t="str">
            <v/>
          </cell>
          <cell r="CV497" t="str">
            <v/>
          </cell>
          <cell r="CW497" t="str">
            <v/>
          </cell>
          <cell r="CX497" t="b">
            <v>0</v>
          </cell>
          <cell r="CY497" t="b">
            <v>0</v>
          </cell>
          <cell r="CZ497" t="b">
            <v>0</v>
          </cell>
          <cell r="DA497" t="b">
            <v>0</v>
          </cell>
          <cell r="DB497" t="str">
            <v/>
          </cell>
          <cell r="DC497" t="str">
            <v/>
          </cell>
          <cell r="DD497" t="str">
            <v/>
          </cell>
          <cell r="DE497" t="b">
            <v>0</v>
          </cell>
          <cell r="DF497" t="b">
            <v>0</v>
          </cell>
        </row>
        <row r="498">
          <cell r="A498" t="str">
            <v>COR2020</v>
          </cell>
          <cell r="B498" t="str">
            <v>Testing Tool</v>
          </cell>
          <cell r="C498" t="str">
            <v>Z1 - Change completed</v>
          </cell>
          <cell r="D498">
            <v>41451</v>
          </cell>
          <cell r="E498" t="str">
            <v xml:space="preserve">CO RCVD 22/07/2010,EQ PNDG 28/07/2010,EQ PROD 07/12/2010,EQ SENT 07/12/2010,BE RCVD 07/12/2010,BE PNDG 07/12/2010,BE PROD 07/12/2010,BE SENT 08/09/2011,CA RCVD 08/09/2011,PD PROD 08/09/2011,PD IMPD 13/01/2012,EQ SENT 07/12/2010,PD IMPD 13/01/2012,PD CLSD </v>
          </cell>
          <cell r="F498" t="str">
            <v>To have an up to date, supported performance testing capability in Xoserve, that will meet the requirements of the future projects. This includes practices &amp; processes implemented to support projects in their perfomance testing stage.</v>
          </cell>
          <cell r="G498" t="b">
            <v>0</v>
          </cell>
          <cell r="H498" t="str">
            <v/>
          </cell>
          <cell r="I498">
            <v>40381</v>
          </cell>
          <cell r="J498">
            <v>40527</v>
          </cell>
          <cell r="L498" t="b">
            <v>0</v>
          </cell>
          <cell r="M498" t="str">
            <v/>
          </cell>
          <cell r="N498" t="str">
            <v/>
          </cell>
          <cell r="O498" t="str">
            <v/>
          </cell>
          <cell r="P498" t="str">
            <v>Matt Rider</v>
          </cell>
          <cell r="Q498" t="str">
            <v>Workload Meeting 28/07/10</v>
          </cell>
          <cell r="R498" t="str">
            <v>Steve Adcock</v>
          </cell>
          <cell r="S498" t="str">
            <v>Andy Earnshaw</v>
          </cell>
          <cell r="T498" t="str">
            <v>CR (internal)</v>
          </cell>
          <cell r="U498" t="str">
            <v>COMPLETE</v>
          </cell>
          <cell r="V498" t="b">
            <v>0</v>
          </cell>
          <cell r="X498" t="str">
            <v>Jessica Harris</v>
          </cell>
          <cell r="Y498">
            <v>40519</v>
          </cell>
          <cell r="Z498">
            <v>40519</v>
          </cell>
          <cell r="AA498">
            <v>40519</v>
          </cell>
          <cell r="AB498">
            <v>40519</v>
          </cell>
          <cell r="AD498" t="str">
            <v/>
          </cell>
          <cell r="AE498">
            <v>40609</v>
          </cell>
          <cell r="AF498" t="str">
            <v>SENT</v>
          </cell>
          <cell r="AG498">
            <v>40519</v>
          </cell>
          <cell r="AH498">
            <v>40519</v>
          </cell>
          <cell r="AI498">
            <v>40724</v>
          </cell>
          <cell r="AJ498">
            <v>40724</v>
          </cell>
          <cell r="AK498">
            <v>40794</v>
          </cell>
          <cell r="AL498">
            <v>40794</v>
          </cell>
          <cell r="AM498">
            <v>40794</v>
          </cell>
          <cell r="AN498" t="str">
            <v>Lee Foster</v>
          </cell>
          <cell r="AO498">
            <v>40885</v>
          </cell>
          <cell r="AR498" t="str">
            <v/>
          </cell>
          <cell r="AS498" t="str">
            <v>SENT</v>
          </cell>
          <cell r="AT498">
            <v>40794</v>
          </cell>
          <cell r="AU498">
            <v>40794</v>
          </cell>
          <cell r="AZ498" t="str">
            <v/>
          </cell>
          <cell r="BB498" t="str">
            <v/>
          </cell>
          <cell r="BC498" t="str">
            <v>RCVD</v>
          </cell>
          <cell r="BD498">
            <v>40794</v>
          </cell>
          <cell r="BE498" t="b">
            <v>0</v>
          </cell>
          <cell r="BF498">
            <v>6</v>
          </cell>
          <cell r="BG498">
            <v>40553</v>
          </cell>
          <cell r="BH498">
            <v>40939</v>
          </cell>
          <cell r="BI498">
            <v>40921</v>
          </cell>
          <cell r="BJ498">
            <v>41089</v>
          </cell>
          <cell r="BM498" t="str">
            <v>CLSD</v>
          </cell>
          <cell r="BN498">
            <v>41451</v>
          </cell>
          <cell r="BO498" t="str">
            <v>26/06/13 KB - Approval to close COR2020 received from Steve Adcock. 
24/06/13 KB - Note sent to Jessica advising that we still require formal closedown authorisation from the Process Owner (SA).    
14/02/13 KB - Note from Jessica advising that the expend</v>
          </cell>
          <cell r="BQ498" t="str">
            <v/>
          </cell>
          <cell r="BS498" t="str">
            <v/>
          </cell>
          <cell r="BU498" t="str">
            <v/>
          </cell>
          <cell r="BW498" t="str">
            <v/>
          </cell>
          <cell r="BX498" t="str">
            <v/>
          </cell>
          <cell r="BY498" t="str">
            <v/>
          </cell>
          <cell r="BZ498" t="str">
            <v/>
          </cell>
          <cell r="CA498" t="str">
            <v/>
          </cell>
          <cell r="CB498" t="str">
            <v/>
          </cell>
          <cell r="CC498" t="str">
            <v/>
          </cell>
          <cell r="CD498" t="str">
            <v/>
          </cell>
          <cell r="CE498" t="str">
            <v/>
          </cell>
          <cell r="CF498" t="str">
            <v/>
          </cell>
          <cell r="CG498" t="b">
            <v>0</v>
          </cell>
          <cell r="CH498" t="str">
            <v/>
          </cell>
          <cell r="CJ498" t="b">
            <v>0</v>
          </cell>
          <cell r="CK498" t="b">
            <v>0</v>
          </cell>
          <cell r="CL498" t="b">
            <v>0</v>
          </cell>
          <cell r="CM498" t="str">
            <v/>
          </cell>
          <cell r="CO498" t="str">
            <v/>
          </cell>
          <cell r="CP498" t="str">
            <v/>
          </cell>
          <cell r="CQ498" t="b">
            <v>0</v>
          </cell>
          <cell r="CR498" t="b">
            <v>0</v>
          </cell>
          <cell r="CS498" t="str">
            <v/>
          </cell>
          <cell r="CT498" t="str">
            <v/>
          </cell>
          <cell r="CU498" t="str">
            <v/>
          </cell>
          <cell r="CV498" t="str">
            <v/>
          </cell>
          <cell r="CW498" t="str">
            <v/>
          </cell>
          <cell r="CX498" t="b">
            <v>0</v>
          </cell>
          <cell r="CY498" t="b">
            <v>0</v>
          </cell>
          <cell r="CZ498" t="b">
            <v>0</v>
          </cell>
          <cell r="DA498" t="b">
            <v>0</v>
          </cell>
          <cell r="DB498" t="str">
            <v/>
          </cell>
          <cell r="DC498" t="str">
            <v/>
          </cell>
          <cell r="DD498" t="str">
            <v/>
          </cell>
          <cell r="DE498" t="b">
            <v>0</v>
          </cell>
          <cell r="DF498" t="b">
            <v>0</v>
          </cell>
        </row>
        <row r="499">
          <cell r="A499" t="str">
            <v>COR0664</v>
          </cell>
          <cell r="B499" t="str">
            <v>Information Provision Capability Project  (formerly ODS Project)</v>
          </cell>
          <cell r="C499" t="str">
            <v>Z2 - Change cancelled</v>
          </cell>
          <cell r="D499">
            <v>40893</v>
          </cell>
          <cell r="E499" t="str">
            <v>CO RCVD 12/03/2007
EQ PNDG 12/03/2007
EQ PROD 12/03/2007
BE PROD 23/12/2008
BE SENT 06/03/2009
PD PROD 06/03/2009
PD IMPD 16/12/2011
EQ PROD 12/03/2007
PD IMPD 16/12/2011
PD-CLSD 11/04/2017</v>
          </cell>
          <cell r="F499" t="str">
            <v xml:space="preserve">The ODS is the key source of reporting information for Xoserve &amp; was established to provide shipper portfolio info to spa. The tactical design approach taken to satisfy the initial set of report requirements was to populate ODS with replicate operational </v>
          </cell>
          <cell r="G499" t="b">
            <v>0</v>
          </cell>
          <cell r="H499" t="str">
            <v/>
          </cell>
          <cell r="I499">
            <v>39153</v>
          </cell>
          <cell r="L499" t="b">
            <v>0</v>
          </cell>
          <cell r="M499" t="str">
            <v/>
          </cell>
          <cell r="N499" t="str">
            <v/>
          </cell>
          <cell r="O499" t="str">
            <v/>
          </cell>
          <cell r="P499" t="str">
            <v>Simon Langley</v>
          </cell>
          <cell r="Q499" t="str">
            <v>Investment Committee</v>
          </cell>
          <cell r="R499" t="str">
            <v>Steve Adcock</v>
          </cell>
          <cell r="S499" t="str">
            <v>Jane Rocky</v>
          </cell>
          <cell r="T499" t="str">
            <v>CR (internal)</v>
          </cell>
          <cell r="U499" t="str">
            <v>CLOSED</v>
          </cell>
          <cell r="V499" t="b">
            <v>0</v>
          </cell>
          <cell r="X499" t="str">
            <v>Lee Chambers</v>
          </cell>
          <cell r="AD499" t="str">
            <v/>
          </cell>
          <cell r="AF499" t="str">
            <v>PROD</v>
          </cell>
          <cell r="AG499">
            <v>39153</v>
          </cell>
          <cell r="AN499" t="str">
            <v/>
          </cell>
          <cell r="AR499" t="str">
            <v/>
          </cell>
          <cell r="AS499" t="str">
            <v>SENT</v>
          </cell>
          <cell r="AT499">
            <v>39878</v>
          </cell>
          <cell r="AZ499" t="str">
            <v/>
          </cell>
          <cell r="BB499" t="str">
            <v/>
          </cell>
          <cell r="BC499" t="str">
            <v/>
          </cell>
          <cell r="BE499" t="b">
            <v>0</v>
          </cell>
          <cell r="BF499">
            <v>7</v>
          </cell>
          <cell r="BG499">
            <v>39878</v>
          </cell>
          <cell r="BH499">
            <v>40893</v>
          </cell>
          <cell r="BI499">
            <v>40893</v>
          </cell>
          <cell r="BJ499">
            <v>40923</v>
          </cell>
          <cell r="BM499" t="str">
            <v>IMPD</v>
          </cell>
          <cell r="BN499">
            <v>40893</v>
          </cell>
          <cell r="BO499" t="str">
            <v>03/11/15 - Still no confirmation that this can be closed on the database, so I have emiled Mark Bignell and Vikas. 
19/08/15 - CM emailed Mark Bignall and he is saying this one should be finished now, but I need written confirmation from Mark B before I c</v>
          </cell>
          <cell r="BQ499" t="str">
            <v/>
          </cell>
          <cell r="BS499" t="str">
            <v/>
          </cell>
          <cell r="BU499" t="str">
            <v/>
          </cell>
          <cell r="BW499" t="str">
            <v/>
          </cell>
          <cell r="BX499" t="str">
            <v/>
          </cell>
          <cell r="BY499" t="str">
            <v/>
          </cell>
          <cell r="BZ499" t="str">
            <v/>
          </cell>
          <cell r="CA499" t="str">
            <v/>
          </cell>
          <cell r="CB499" t="str">
            <v/>
          </cell>
          <cell r="CC499" t="str">
            <v/>
          </cell>
          <cell r="CD499" t="str">
            <v/>
          </cell>
          <cell r="CE499" t="str">
            <v/>
          </cell>
          <cell r="CF499" t="str">
            <v/>
          </cell>
          <cell r="CG499" t="b">
            <v>0</v>
          </cell>
          <cell r="CH499" t="str">
            <v/>
          </cell>
          <cell r="CJ499" t="b">
            <v>0</v>
          </cell>
          <cell r="CK499" t="b">
            <v>0</v>
          </cell>
          <cell r="CL499" t="b">
            <v>0</v>
          </cell>
          <cell r="CM499" t="str">
            <v/>
          </cell>
          <cell r="CO499" t="str">
            <v/>
          </cell>
          <cell r="CP499" t="str">
            <v/>
          </cell>
          <cell r="CQ499" t="b">
            <v>0</v>
          </cell>
          <cell r="CR499" t="b">
            <v>0</v>
          </cell>
          <cell r="CS499" t="str">
            <v/>
          </cell>
          <cell r="CT499" t="str">
            <v/>
          </cell>
          <cell r="CU499" t="str">
            <v/>
          </cell>
          <cell r="CV499" t="str">
            <v/>
          </cell>
          <cell r="CW499" t="str">
            <v/>
          </cell>
          <cell r="CX499" t="b">
            <v>0</v>
          </cell>
          <cell r="CY499" t="b">
            <v>0</v>
          </cell>
          <cell r="CZ499" t="b">
            <v>0</v>
          </cell>
          <cell r="DA499" t="b">
            <v>0</v>
          </cell>
          <cell r="DB499" t="str">
            <v/>
          </cell>
          <cell r="DC499" t="str">
            <v/>
          </cell>
          <cell r="DD499" t="str">
            <v/>
          </cell>
          <cell r="DE499" t="b">
            <v>0</v>
          </cell>
          <cell r="DF499" t="b">
            <v>0</v>
          </cell>
        </row>
        <row r="500">
          <cell r="A500" t="str">
            <v>COR3064</v>
          </cell>
          <cell r="B500" t="str">
            <v>MOD0430 – DCC Day 1 – GT Reporting for DCC Charging</v>
          </cell>
          <cell r="C500" t="str">
            <v>Z2 - Change cancelled</v>
          </cell>
          <cell r="D500">
            <v>42321</v>
          </cell>
          <cell r="E500" t="str">
            <v>CO-RCVD 15/05/2013
PD-IMPD 04/10/2013
PD-SENT 07/10/2015
PD-CLSD 13/11/2015</v>
          </cell>
          <cell r="F500" t="str">
            <v>Part K of the SEC, details the charging methodology that the DCC will be responsible for producing on a monthly basis to charge all Users.
The DCC requirements for a GT report to be produced are:
- The number of MPRNs for each supplier where the Market Se</v>
          </cell>
          <cell r="G500" t="b">
            <v>0</v>
          </cell>
          <cell r="H500" t="str">
            <v>Mod 430
COR2831.1</v>
          </cell>
          <cell r="I500">
            <v>41409</v>
          </cell>
          <cell r="L500" t="b">
            <v>0</v>
          </cell>
          <cell r="M500" t="str">
            <v>ALL</v>
          </cell>
          <cell r="N500" t="str">
            <v/>
          </cell>
          <cell r="O500" t="str">
            <v>Joanna Ferguson</v>
          </cell>
          <cell r="P500" t="str">
            <v>Joanna Ferguson</v>
          </cell>
          <cell r="Q500" t="str">
            <v>Without going through a Workload meeting.  The CO was drafted by Lee Chambers and allocated upon formal submission by Network.</v>
          </cell>
          <cell r="R500" t="str">
            <v>Steve Nunnington</v>
          </cell>
          <cell r="S500" t="str">
            <v/>
          </cell>
          <cell r="T500" t="str">
            <v>CO</v>
          </cell>
          <cell r="U500" t="str">
            <v>CLOSED</v>
          </cell>
          <cell r="V500" t="b">
            <v>1</v>
          </cell>
          <cell r="X500" t="str">
            <v>Julie Smart</v>
          </cell>
          <cell r="AD500" t="str">
            <v/>
          </cell>
          <cell r="AF500" t="str">
            <v/>
          </cell>
          <cell r="AN500" t="str">
            <v/>
          </cell>
          <cell r="AR500" t="str">
            <v/>
          </cell>
          <cell r="AS500" t="str">
            <v/>
          </cell>
          <cell r="AZ500" t="str">
            <v/>
          </cell>
          <cell r="BB500" t="str">
            <v/>
          </cell>
          <cell r="BC500" t="str">
            <v/>
          </cell>
          <cell r="BE500" t="b">
            <v>0</v>
          </cell>
          <cell r="BF500">
            <v>42</v>
          </cell>
          <cell r="BH500">
            <v>41916</v>
          </cell>
          <cell r="BI500">
            <v>41551</v>
          </cell>
          <cell r="BK500">
            <v>42284</v>
          </cell>
          <cell r="BL500">
            <v>42312</v>
          </cell>
          <cell r="BM500" t="str">
            <v>CLSD</v>
          </cell>
          <cell r="BN500">
            <v>42321</v>
          </cell>
          <cell r="BO500" t="str">
            <v>13/11/15 CM: CCN Received from Jo Ferguson out of the CMSG meeting. Emailed to the project teams.
09/11/15 CM: Email received from Helen Pardoe explaining she is not the project manager and we have now taken her off the database and manager aglined repor</v>
          </cell>
          <cell r="BQ500" t="str">
            <v/>
          </cell>
          <cell r="BS500" t="str">
            <v/>
          </cell>
          <cell r="BU500" t="str">
            <v/>
          </cell>
          <cell r="BW500" t="str">
            <v/>
          </cell>
          <cell r="BX500" t="str">
            <v/>
          </cell>
          <cell r="BY500" t="str">
            <v/>
          </cell>
          <cell r="BZ500" t="str">
            <v/>
          </cell>
          <cell r="CA500" t="str">
            <v/>
          </cell>
          <cell r="CB500" t="str">
            <v/>
          </cell>
          <cell r="CC500" t="str">
            <v/>
          </cell>
          <cell r="CD500" t="str">
            <v/>
          </cell>
          <cell r="CE500" t="str">
            <v/>
          </cell>
          <cell r="CF500" t="str">
            <v/>
          </cell>
          <cell r="CG500" t="b">
            <v>0</v>
          </cell>
          <cell r="CH500" t="str">
            <v/>
          </cell>
          <cell r="CJ500" t="b">
            <v>0</v>
          </cell>
          <cell r="CK500" t="b">
            <v>0</v>
          </cell>
          <cell r="CL500" t="b">
            <v>0</v>
          </cell>
          <cell r="CM500" t="str">
            <v/>
          </cell>
          <cell r="CO500" t="str">
            <v/>
          </cell>
          <cell r="CP500" t="str">
            <v/>
          </cell>
          <cell r="CQ500" t="b">
            <v>0</v>
          </cell>
          <cell r="CR500" t="b">
            <v>0</v>
          </cell>
          <cell r="CS500" t="str">
            <v/>
          </cell>
          <cell r="CT500" t="str">
            <v/>
          </cell>
          <cell r="CU500" t="str">
            <v/>
          </cell>
          <cell r="CV500" t="str">
            <v/>
          </cell>
          <cell r="CW500" t="str">
            <v/>
          </cell>
          <cell r="CX500" t="b">
            <v>0</v>
          </cell>
          <cell r="CY500" t="b">
            <v>0</v>
          </cell>
          <cell r="CZ500" t="b">
            <v>0</v>
          </cell>
          <cell r="DA500" t="b">
            <v>0</v>
          </cell>
          <cell r="DB500" t="str">
            <v/>
          </cell>
          <cell r="DC500" t="str">
            <v/>
          </cell>
          <cell r="DD500" t="str">
            <v/>
          </cell>
          <cell r="DE500" t="b">
            <v>0</v>
          </cell>
          <cell r="DF500" t="b">
            <v>0</v>
          </cell>
        </row>
        <row r="501">
          <cell r="A501" t="str">
            <v>COR2632</v>
          </cell>
          <cell r="B501" t="str">
            <v>New Connections – Interruptible Loads - MOD420</v>
          </cell>
          <cell r="C501" t="str">
            <v>Z1 - Change completed</v>
          </cell>
          <cell r="D501">
            <v>41590</v>
          </cell>
          <cell r="E501" t="str">
            <v>CO-RCVD 28/02/2013
EQ-PNDG 06/03/2013
EQ-PROD 14/03/2013
EQ-SENT 28/03/2013
BE-SENT 04/04/2013
SN-PROD 12/04/2013
PD-IMPD 05/04/2013
PD-SENT 18/04/2013
PD CLSD 12/11/2013</v>
          </cell>
          <cell r="F501" t="str">
            <v>Enable the Networks to satisfy demand for new supply points to connect to the network at any time where insufficient firm capacity exists.</v>
          </cell>
          <cell r="G501" t="b">
            <v>0</v>
          </cell>
          <cell r="H501" t="str">
            <v/>
          </cell>
          <cell r="I501">
            <v>41333</v>
          </cell>
          <cell r="J501">
            <v>41347</v>
          </cell>
          <cell r="L501" t="b">
            <v>0</v>
          </cell>
          <cell r="M501" t="str">
            <v>ADN</v>
          </cell>
          <cell r="N501" t="str">
            <v/>
          </cell>
          <cell r="O501" t="str">
            <v>Joel Martin</v>
          </cell>
          <cell r="P501" t="str">
            <v>Joel Martin</v>
          </cell>
          <cell r="Q501" t="str">
            <v>Workload Meeting 06/03/13</v>
          </cell>
          <cell r="R501" t="str">
            <v/>
          </cell>
          <cell r="S501" t="str">
            <v>Lorraine Cave</v>
          </cell>
          <cell r="T501" t="str">
            <v>CO</v>
          </cell>
          <cell r="U501" t="str">
            <v>COMPLETE</v>
          </cell>
          <cell r="V501" t="b">
            <v>0</v>
          </cell>
          <cell r="W501">
            <v>41590</v>
          </cell>
          <cell r="X501" t="str">
            <v>Sue Turnbull</v>
          </cell>
          <cell r="Y501">
            <v>41347</v>
          </cell>
          <cell r="Z501">
            <v>41361</v>
          </cell>
          <cell r="AB501">
            <v>41361</v>
          </cell>
          <cell r="AD501" t="str">
            <v/>
          </cell>
          <cell r="AF501" t="str">
            <v>SENT</v>
          </cell>
          <cell r="AG501">
            <v>41361</v>
          </cell>
          <cell r="AH501">
            <v>41372</v>
          </cell>
          <cell r="AI501">
            <v>41368</v>
          </cell>
          <cell r="AJ501">
            <v>41368</v>
          </cell>
          <cell r="AK501">
            <v>41368</v>
          </cell>
          <cell r="AL501">
            <v>41368</v>
          </cell>
          <cell r="AM501">
            <v>41368</v>
          </cell>
          <cell r="AN501" t="str">
            <v>Post Pre-Sanc Email Approval 28/03/2013</v>
          </cell>
          <cell r="AO501">
            <v>41459</v>
          </cell>
          <cell r="AR501" t="str">
            <v/>
          </cell>
          <cell r="AS501" t="str">
            <v>SENT</v>
          </cell>
          <cell r="AT501">
            <v>41368</v>
          </cell>
          <cell r="AU501">
            <v>41376</v>
          </cell>
          <cell r="AZ501" t="str">
            <v/>
          </cell>
          <cell r="BB501" t="str">
            <v/>
          </cell>
          <cell r="BC501" t="str">
            <v>PROD</v>
          </cell>
          <cell r="BD501">
            <v>41376</v>
          </cell>
          <cell r="BE501" t="b">
            <v>0</v>
          </cell>
          <cell r="BI501">
            <v>41369</v>
          </cell>
          <cell r="BJ501">
            <v>41382</v>
          </cell>
          <cell r="BK501">
            <v>41382</v>
          </cell>
          <cell r="BM501" t="str">
            <v>CLSD</v>
          </cell>
          <cell r="BN501">
            <v>41590</v>
          </cell>
          <cell r="BO501" t="str">
            <v>22/07/13 KB - Update provided by Sue Turnbull - , the template for new connections is now in the Networks folder on the Xoserve extranet site.  
I have spoken to Joel to let him know that this process is now live and agrees that this change can be held in</v>
          </cell>
          <cell r="BQ501" t="str">
            <v/>
          </cell>
          <cell r="BS501" t="str">
            <v/>
          </cell>
          <cell r="BU501" t="str">
            <v/>
          </cell>
          <cell r="BW501" t="str">
            <v/>
          </cell>
          <cell r="BX501" t="str">
            <v/>
          </cell>
          <cell r="BY501" t="str">
            <v/>
          </cell>
          <cell r="BZ501" t="str">
            <v/>
          </cell>
          <cell r="CA501" t="str">
            <v/>
          </cell>
          <cell r="CB501" t="str">
            <v/>
          </cell>
          <cell r="CC501" t="str">
            <v/>
          </cell>
          <cell r="CD501" t="str">
            <v/>
          </cell>
          <cell r="CE501" t="str">
            <v/>
          </cell>
          <cell r="CF501" t="str">
            <v/>
          </cell>
          <cell r="CG501" t="b">
            <v>0</v>
          </cell>
          <cell r="CH501" t="str">
            <v/>
          </cell>
          <cell r="CJ501" t="b">
            <v>0</v>
          </cell>
          <cell r="CK501" t="b">
            <v>0</v>
          </cell>
          <cell r="CL501" t="b">
            <v>0</v>
          </cell>
          <cell r="CM501" t="str">
            <v/>
          </cell>
          <cell r="CO501" t="str">
            <v/>
          </cell>
          <cell r="CP501" t="str">
            <v/>
          </cell>
          <cell r="CQ501" t="b">
            <v>0</v>
          </cell>
          <cell r="CR501" t="b">
            <v>0</v>
          </cell>
          <cell r="CS501" t="str">
            <v/>
          </cell>
          <cell r="CT501" t="str">
            <v/>
          </cell>
          <cell r="CU501" t="str">
            <v/>
          </cell>
          <cell r="CV501" t="str">
            <v/>
          </cell>
          <cell r="CW501" t="str">
            <v/>
          </cell>
          <cell r="CX501" t="b">
            <v>0</v>
          </cell>
          <cell r="CY501" t="b">
            <v>0</v>
          </cell>
          <cell r="CZ501" t="b">
            <v>0</v>
          </cell>
          <cell r="DA501" t="b">
            <v>0</v>
          </cell>
          <cell r="DB501" t="str">
            <v/>
          </cell>
          <cell r="DC501" t="str">
            <v/>
          </cell>
          <cell r="DD501" t="str">
            <v/>
          </cell>
          <cell r="DE501" t="b">
            <v>0</v>
          </cell>
          <cell r="DF501" t="b">
            <v>0</v>
          </cell>
        </row>
        <row r="502">
          <cell r="A502" t="str">
            <v>COR1760</v>
          </cell>
          <cell r="B502" t="str">
            <v>Enabling the Assignment of a Partial Quantity of Registered NTS Exit (Flat) Capacity</v>
          </cell>
          <cell r="C502" t="str">
            <v>Z2 - Change cancelled</v>
          </cell>
          <cell r="D502">
            <v>41544</v>
          </cell>
          <cell r="E502" t="str">
            <v>CO RCVD 23/04/2010,EQ PNDG 28/04/2010,EQ PROD 10/05/2010,EQ SENT 22/06/2010,BE RCVD 25/06/2010,BE PNDG 25/06/2010,BE PROD 25/06/2010,BE SENT 26/11/2010,EQ SENT 22/06/2010,BE SENT 26/11/2010,BE CLSD 27/09/2013</v>
          </cell>
          <cell r="F502" t="str">
            <v xml:space="preserve">Implementation of MOD Proposal 0195AV established the basis for the reform of NTS Exit Capacity booking arrangements that are scheduled to come into effect on 01/10/12. As part of these arrangements NG NTS will facilitate the assignment of Registered NTS </v>
          </cell>
          <cell r="G502" t="b">
            <v>0</v>
          </cell>
          <cell r="H502" t="str">
            <v/>
          </cell>
          <cell r="I502">
            <v>40291</v>
          </cell>
          <cell r="J502">
            <v>40308</v>
          </cell>
          <cell r="L502" t="b">
            <v>0</v>
          </cell>
          <cell r="M502" t="str">
            <v>TNO</v>
          </cell>
          <cell r="N502" t="str">
            <v/>
          </cell>
          <cell r="O502" t="str">
            <v>Sean McGoldrick</v>
          </cell>
          <cell r="P502" t="str">
            <v>Fergus Healy</v>
          </cell>
          <cell r="Q502" t="str">
            <v>Workload Meeting 28/04/10</v>
          </cell>
          <cell r="R502" t="str">
            <v>Chris Gumbley at NGT</v>
          </cell>
          <cell r="S502" t="str">
            <v>Andy Simpson</v>
          </cell>
          <cell r="T502" t="str">
            <v>CO</v>
          </cell>
          <cell r="U502" t="str">
            <v>CLOSED</v>
          </cell>
          <cell r="V502" t="b">
            <v>1</v>
          </cell>
          <cell r="X502" t="str">
            <v>Hannah Reddy</v>
          </cell>
          <cell r="Y502">
            <v>40308</v>
          </cell>
          <cell r="Z502">
            <v>40352</v>
          </cell>
          <cell r="AA502">
            <v>40352</v>
          </cell>
          <cell r="AB502">
            <v>40351</v>
          </cell>
          <cell r="AC502">
            <v>84922</v>
          </cell>
          <cell r="AD502" t="str">
            <v xml:space="preserve">22 weeks from BEO submission </v>
          </cell>
          <cell r="AE502">
            <v>40443</v>
          </cell>
          <cell r="AF502" t="str">
            <v>SENT</v>
          </cell>
          <cell r="AG502">
            <v>40351</v>
          </cell>
          <cell r="AH502">
            <v>40354</v>
          </cell>
          <cell r="AI502">
            <v>40368</v>
          </cell>
          <cell r="AJ502">
            <v>40368</v>
          </cell>
          <cell r="AK502">
            <v>40508</v>
          </cell>
          <cell r="AL502">
            <v>40508</v>
          </cell>
          <cell r="AM502">
            <v>40508</v>
          </cell>
          <cell r="AN502" t="str">
            <v>Extraordinary XM2 Review Meeting &amp; Extraordinary XEC Meeting, both on 26/11/10</v>
          </cell>
          <cell r="AO502">
            <v>40575</v>
          </cell>
          <cell r="AP502">
            <v>420608</v>
          </cell>
          <cell r="AR502" t="str">
            <v/>
          </cell>
          <cell r="AS502" t="str">
            <v>CLSD</v>
          </cell>
          <cell r="AT502">
            <v>41544</v>
          </cell>
          <cell r="AZ502" t="str">
            <v/>
          </cell>
          <cell r="BB502" t="str">
            <v/>
          </cell>
          <cell r="BC502" t="str">
            <v/>
          </cell>
          <cell r="BE502" t="b">
            <v>0</v>
          </cell>
          <cell r="BF502">
            <v>5</v>
          </cell>
          <cell r="BM502" t="str">
            <v/>
          </cell>
          <cell r="BO502" t="str">
            <v xml:space="preserve">27/09/13 KB - Note received from Sean authorising closure of COR1760, but requesting an update on spend. Referred to project team. 
25/09/13 KB - Update requested from UKT. 
16/07/13 KB -Refer to update from Hannah Reddy.  
07/03/13 KB - Update requested </v>
          </cell>
          <cell r="BQ502" t="str">
            <v/>
          </cell>
          <cell r="BS502" t="str">
            <v/>
          </cell>
          <cell r="BU502" t="str">
            <v/>
          </cell>
          <cell r="BW502" t="str">
            <v/>
          </cell>
          <cell r="BX502" t="str">
            <v/>
          </cell>
          <cell r="BY502" t="str">
            <v/>
          </cell>
          <cell r="BZ502" t="str">
            <v/>
          </cell>
          <cell r="CA502" t="str">
            <v/>
          </cell>
          <cell r="CB502" t="str">
            <v/>
          </cell>
          <cell r="CC502" t="str">
            <v/>
          </cell>
          <cell r="CD502" t="str">
            <v/>
          </cell>
          <cell r="CE502" t="str">
            <v/>
          </cell>
          <cell r="CF502" t="str">
            <v/>
          </cell>
          <cell r="CG502" t="b">
            <v>0</v>
          </cell>
          <cell r="CH502" t="str">
            <v/>
          </cell>
          <cell r="CJ502" t="b">
            <v>0</v>
          </cell>
          <cell r="CK502" t="b">
            <v>0</v>
          </cell>
          <cell r="CL502" t="b">
            <v>0</v>
          </cell>
          <cell r="CM502" t="str">
            <v/>
          </cell>
          <cell r="CO502" t="str">
            <v/>
          </cell>
          <cell r="CP502" t="str">
            <v/>
          </cell>
          <cell r="CQ502" t="b">
            <v>0</v>
          </cell>
          <cell r="CR502" t="b">
            <v>0</v>
          </cell>
          <cell r="CS502" t="str">
            <v/>
          </cell>
          <cell r="CT502" t="str">
            <v/>
          </cell>
          <cell r="CU502" t="str">
            <v/>
          </cell>
          <cell r="CV502" t="str">
            <v/>
          </cell>
          <cell r="CW502" t="str">
            <v/>
          </cell>
          <cell r="CX502" t="b">
            <v>0</v>
          </cell>
          <cell r="CY502" t="b">
            <v>0</v>
          </cell>
          <cell r="CZ502" t="b">
            <v>0</v>
          </cell>
          <cell r="DA502" t="b">
            <v>0</v>
          </cell>
          <cell r="DB502" t="str">
            <v/>
          </cell>
          <cell r="DC502" t="str">
            <v/>
          </cell>
          <cell r="DD502" t="str">
            <v/>
          </cell>
          <cell r="DE502" t="b">
            <v>0</v>
          </cell>
          <cell r="DF502" t="b">
            <v>0</v>
          </cell>
        </row>
        <row r="503">
          <cell r="A503" t="str">
            <v>COR1806</v>
          </cell>
          <cell r="B503" t="str">
            <v>Internet Access to Data – Replacement Project</v>
          </cell>
          <cell r="C503" t="str">
            <v>Z1 - Change completed</v>
          </cell>
          <cell r="D503">
            <v>41338</v>
          </cell>
          <cell r="E503" t="str">
            <v>CO RCVD 03/12/2009,EQ PNDG 09/12/2009,EQ PROD 18/12/2009,EQ SENT 18/12/2009,BE PNDG 18/12/2009,BE PROD 18/12/2009,BE SENT 12/04/2011,CA RCVD 12/04/2011,PD PROD 12/04/2011,PD IMPD 21/01/2012,EQ SENT 18/12/2009,PD IMPD 21/01/2012, 
PD CLSD 05/03/2013</v>
          </cell>
          <cell r="F503" t="str">
            <v>Following completion of the initial analysis for IAD under COR1623, this change has been raised to define the short &amp; medium term requirements from an Internet enquiry service to meet both external customer needs &amp; internal process improvements in the ope</v>
          </cell>
          <cell r="G503" t="b">
            <v>0</v>
          </cell>
          <cell r="H503" t="str">
            <v/>
          </cell>
          <cell r="I503">
            <v>40150</v>
          </cell>
          <cell r="J503">
            <v>40165</v>
          </cell>
          <cell r="L503" t="b">
            <v>0</v>
          </cell>
          <cell r="M503" t="str">
            <v/>
          </cell>
          <cell r="N503" t="str">
            <v/>
          </cell>
          <cell r="O503" t="str">
            <v/>
          </cell>
          <cell r="P503" t="str">
            <v>Sat Kalsi</v>
          </cell>
          <cell r="Q503" t="str">
            <v>Workload Meeting 09/12/09</v>
          </cell>
          <cell r="R503" t="str">
            <v>Peter Bingham</v>
          </cell>
          <cell r="S503" t="str">
            <v>Sat Kalsi</v>
          </cell>
          <cell r="T503" t="str">
            <v>CR (internal)</v>
          </cell>
          <cell r="U503" t="str">
            <v>COMPLETE</v>
          </cell>
          <cell r="V503" t="b">
            <v>0</v>
          </cell>
          <cell r="X503" t="str">
            <v>Tony Long</v>
          </cell>
          <cell r="Y503">
            <v>40165</v>
          </cell>
          <cell r="Z503">
            <v>40165</v>
          </cell>
          <cell r="AA503">
            <v>40165</v>
          </cell>
          <cell r="AB503">
            <v>40165</v>
          </cell>
          <cell r="AD503" t="str">
            <v/>
          </cell>
          <cell r="AE503">
            <v>40255</v>
          </cell>
          <cell r="AF503" t="str">
            <v>SENT</v>
          </cell>
          <cell r="AG503">
            <v>40165</v>
          </cell>
          <cell r="AH503">
            <v>40165</v>
          </cell>
          <cell r="AI503">
            <v>40170</v>
          </cell>
          <cell r="AJ503">
            <v>40170</v>
          </cell>
          <cell r="AK503">
            <v>40648</v>
          </cell>
          <cell r="AL503">
            <v>40648</v>
          </cell>
          <cell r="AM503">
            <v>40645</v>
          </cell>
          <cell r="AN503" t="str">
            <v/>
          </cell>
          <cell r="AR503" t="str">
            <v/>
          </cell>
          <cell r="AS503" t="str">
            <v>SENT</v>
          </cell>
          <cell r="AT503">
            <v>40645</v>
          </cell>
          <cell r="AU503">
            <v>40645</v>
          </cell>
          <cell r="AZ503" t="str">
            <v/>
          </cell>
          <cell r="BB503" t="str">
            <v/>
          </cell>
          <cell r="BC503" t="str">
            <v>RCVD</v>
          </cell>
          <cell r="BD503">
            <v>40645</v>
          </cell>
          <cell r="BE503" t="b">
            <v>0</v>
          </cell>
          <cell r="BF503">
            <v>8</v>
          </cell>
          <cell r="BG503">
            <v>40764</v>
          </cell>
          <cell r="BH503">
            <v>40929</v>
          </cell>
          <cell r="BI503">
            <v>40929</v>
          </cell>
          <cell r="BM503" t="str">
            <v>CLSD</v>
          </cell>
          <cell r="BN503">
            <v>41338</v>
          </cell>
          <cell r="BO503" t="str">
            <v>05/03/13 KB - Approval to close project received from Linda Whitcroft.  Set to PD-CLSD.  
04/03/13 KB - Approval to close this received from Sat Kalsi.  Note sent to Linda Whitcroft and Vicky Palmer seeking their approval to close on behalf of Peter Bingh</v>
          </cell>
          <cell r="BQ503" t="str">
            <v/>
          </cell>
          <cell r="BS503" t="str">
            <v/>
          </cell>
          <cell r="BU503" t="str">
            <v/>
          </cell>
          <cell r="BW503" t="str">
            <v/>
          </cell>
          <cell r="BX503" t="str">
            <v/>
          </cell>
          <cell r="BY503" t="str">
            <v/>
          </cell>
          <cell r="BZ503" t="str">
            <v/>
          </cell>
          <cell r="CA503" t="str">
            <v/>
          </cell>
          <cell r="CB503" t="str">
            <v/>
          </cell>
          <cell r="CC503" t="str">
            <v/>
          </cell>
          <cell r="CD503" t="str">
            <v/>
          </cell>
          <cell r="CE503" t="str">
            <v/>
          </cell>
          <cell r="CF503" t="str">
            <v/>
          </cell>
          <cell r="CG503" t="b">
            <v>0</v>
          </cell>
          <cell r="CH503" t="str">
            <v/>
          </cell>
          <cell r="CJ503" t="b">
            <v>0</v>
          </cell>
          <cell r="CK503" t="b">
            <v>0</v>
          </cell>
          <cell r="CL503" t="b">
            <v>0</v>
          </cell>
          <cell r="CM503" t="str">
            <v/>
          </cell>
          <cell r="CO503" t="str">
            <v/>
          </cell>
          <cell r="CP503" t="str">
            <v/>
          </cell>
          <cell r="CQ503" t="b">
            <v>0</v>
          </cell>
          <cell r="CR503" t="b">
            <v>0</v>
          </cell>
          <cell r="CS503" t="str">
            <v/>
          </cell>
          <cell r="CT503" t="str">
            <v/>
          </cell>
          <cell r="CU503" t="str">
            <v/>
          </cell>
          <cell r="CV503" t="str">
            <v/>
          </cell>
          <cell r="CW503" t="str">
            <v/>
          </cell>
          <cell r="CX503" t="b">
            <v>0</v>
          </cell>
          <cell r="CY503" t="b">
            <v>0</v>
          </cell>
          <cell r="CZ503" t="b">
            <v>0</v>
          </cell>
          <cell r="DA503" t="b">
            <v>0</v>
          </cell>
          <cell r="DB503" t="str">
            <v/>
          </cell>
          <cell r="DC503" t="str">
            <v/>
          </cell>
          <cell r="DD503" t="str">
            <v/>
          </cell>
          <cell r="DE503" t="b">
            <v>0</v>
          </cell>
          <cell r="DF503" t="b">
            <v>0</v>
          </cell>
        </row>
        <row r="504">
          <cell r="A504" t="str">
            <v>COR1154.08</v>
          </cell>
          <cell r="B504" t="str">
            <v>Sourcing</v>
          </cell>
          <cell r="C504" t="str">
            <v>Z1 - Change completed</v>
          </cell>
          <cell r="D504">
            <v>41373</v>
          </cell>
          <cell r="E504" t="str">
            <v>CO RCVD 26/09/2012,EQ PROD 10/10/2012
PD IMPD 09/04/2013
PD CLSD 09/04/2013</v>
          </cell>
          <cell r="F504" t="str">
            <v>Project to define the sourcing strategy for the UK Link Programme.</v>
          </cell>
          <cell r="G504" t="b">
            <v>0</v>
          </cell>
          <cell r="H504" t="str">
            <v/>
          </cell>
          <cell r="I504">
            <v>41178</v>
          </cell>
          <cell r="J504">
            <v>41192</v>
          </cell>
          <cell r="L504" t="b">
            <v>0</v>
          </cell>
          <cell r="M504" t="str">
            <v/>
          </cell>
          <cell r="N504" t="str">
            <v/>
          </cell>
          <cell r="O504" t="str">
            <v/>
          </cell>
          <cell r="P504" t="str">
            <v>Jo Bradbury</v>
          </cell>
          <cell r="Q504" t="str">
            <v>Workload Meeting 26/09/12</v>
          </cell>
          <cell r="R504" t="str">
            <v>Sat Kalsi</v>
          </cell>
          <cell r="S504" t="str">
            <v>Andy Watson</v>
          </cell>
          <cell r="T504" t="str">
            <v>CR (internal)</v>
          </cell>
          <cell r="U504" t="str">
            <v>COMPLETE</v>
          </cell>
          <cell r="V504" t="b">
            <v>0</v>
          </cell>
          <cell r="X504" t="str">
            <v/>
          </cell>
          <cell r="Y504">
            <v>41192</v>
          </cell>
          <cell r="AD504" t="str">
            <v/>
          </cell>
          <cell r="AF504" t="str">
            <v>PROD</v>
          </cell>
          <cell r="AG504">
            <v>41192</v>
          </cell>
          <cell r="AN504" t="str">
            <v/>
          </cell>
          <cell r="AR504" t="str">
            <v/>
          </cell>
          <cell r="AS504" t="str">
            <v/>
          </cell>
          <cell r="AZ504" t="str">
            <v/>
          </cell>
          <cell r="BB504" t="str">
            <v/>
          </cell>
          <cell r="BC504" t="str">
            <v/>
          </cell>
          <cell r="BE504" t="b">
            <v>0</v>
          </cell>
          <cell r="BF504">
            <v>7</v>
          </cell>
          <cell r="BI504">
            <v>41373</v>
          </cell>
          <cell r="BM504" t="str">
            <v>CLSD</v>
          </cell>
          <cell r="BN504">
            <v>41373</v>
          </cell>
          <cell r="BO504" t="str">
            <v>09/04/13 KB - Stream closed as per e-mail from Andy Watson. 
08/01/13 KB - Targets discussed with Jo Bradbury and Phil Collins - As official project documentation will not be produced (EQR/BER etc.) the due date of 18/10/12 has been set to n/a.  Dates are</v>
          </cell>
          <cell r="BQ504" t="str">
            <v/>
          </cell>
          <cell r="BS504" t="str">
            <v/>
          </cell>
          <cell r="BU504" t="str">
            <v/>
          </cell>
          <cell r="BW504" t="str">
            <v/>
          </cell>
          <cell r="BX504" t="str">
            <v/>
          </cell>
          <cell r="BY504" t="str">
            <v/>
          </cell>
          <cell r="BZ504" t="str">
            <v/>
          </cell>
          <cell r="CA504" t="str">
            <v/>
          </cell>
          <cell r="CB504" t="str">
            <v/>
          </cell>
          <cell r="CC504" t="str">
            <v/>
          </cell>
          <cell r="CD504" t="str">
            <v/>
          </cell>
          <cell r="CE504" t="str">
            <v/>
          </cell>
          <cell r="CF504" t="str">
            <v/>
          </cell>
          <cell r="CG504" t="b">
            <v>0</v>
          </cell>
          <cell r="CH504" t="str">
            <v/>
          </cell>
          <cell r="CJ504" t="b">
            <v>0</v>
          </cell>
          <cell r="CK504" t="b">
            <v>0</v>
          </cell>
          <cell r="CL504" t="b">
            <v>0</v>
          </cell>
          <cell r="CM504" t="str">
            <v/>
          </cell>
          <cell r="CO504" t="str">
            <v/>
          </cell>
          <cell r="CP504" t="str">
            <v/>
          </cell>
          <cell r="CQ504" t="b">
            <v>0</v>
          </cell>
          <cell r="CR504" t="b">
            <v>0</v>
          </cell>
          <cell r="CS504" t="str">
            <v/>
          </cell>
          <cell r="CT504" t="str">
            <v/>
          </cell>
          <cell r="CU504" t="str">
            <v/>
          </cell>
          <cell r="CV504" t="str">
            <v/>
          </cell>
          <cell r="CW504" t="str">
            <v/>
          </cell>
          <cell r="CX504" t="b">
            <v>0</v>
          </cell>
          <cell r="CY504" t="b">
            <v>0</v>
          </cell>
          <cell r="CZ504" t="b">
            <v>0</v>
          </cell>
          <cell r="DA504" t="b">
            <v>0</v>
          </cell>
          <cell r="DB504" t="str">
            <v/>
          </cell>
          <cell r="DC504" t="str">
            <v/>
          </cell>
          <cell r="DD504" t="str">
            <v/>
          </cell>
          <cell r="DE504" t="b">
            <v>0</v>
          </cell>
          <cell r="DF504" t="b">
            <v>0</v>
          </cell>
        </row>
        <row r="505">
          <cell r="A505" t="str">
            <v>COR1154.09</v>
          </cell>
          <cell r="B505" t="str">
            <v>Resources</v>
          </cell>
          <cell r="C505" t="str">
            <v>Z1 - Change completed</v>
          </cell>
          <cell r="D505">
            <v>41373</v>
          </cell>
          <cell r="E505" t="str">
            <v>CO RCVD 26/09/2012,EQ PROD 10/10/2012
PD IMPD 09/04/2013
PD CLSD 09/04/2013</v>
          </cell>
          <cell r="F505" t="str">
            <v>Project to identify resource for the UK Link Programme</v>
          </cell>
          <cell r="G505" t="b">
            <v>0</v>
          </cell>
          <cell r="H505" t="str">
            <v/>
          </cell>
          <cell r="I505">
            <v>41178</v>
          </cell>
          <cell r="J505">
            <v>41192</v>
          </cell>
          <cell r="L505" t="b">
            <v>0</v>
          </cell>
          <cell r="M505" t="str">
            <v/>
          </cell>
          <cell r="N505" t="str">
            <v/>
          </cell>
          <cell r="O505" t="str">
            <v/>
          </cell>
          <cell r="P505" t="str">
            <v>Jo Bradbury</v>
          </cell>
          <cell r="Q505" t="str">
            <v>Workload Meeting 26/09/12</v>
          </cell>
          <cell r="R505" t="str">
            <v>Sat Kalsi</v>
          </cell>
          <cell r="S505" t="str">
            <v>Andy Watson</v>
          </cell>
          <cell r="T505" t="str">
            <v>CR (internal)</v>
          </cell>
          <cell r="U505" t="str">
            <v>COMPLETE</v>
          </cell>
          <cell r="V505" t="b">
            <v>0</v>
          </cell>
          <cell r="X505" t="str">
            <v/>
          </cell>
          <cell r="Y505">
            <v>41192</v>
          </cell>
          <cell r="AD505" t="str">
            <v/>
          </cell>
          <cell r="AF505" t="str">
            <v>PROD</v>
          </cell>
          <cell r="AG505">
            <v>41192</v>
          </cell>
          <cell r="AN505" t="str">
            <v/>
          </cell>
          <cell r="AR505" t="str">
            <v/>
          </cell>
          <cell r="AS505" t="str">
            <v/>
          </cell>
          <cell r="AZ505" t="str">
            <v/>
          </cell>
          <cell r="BB505" t="str">
            <v/>
          </cell>
          <cell r="BC505" t="str">
            <v/>
          </cell>
          <cell r="BE505" t="b">
            <v>0</v>
          </cell>
          <cell r="BF505">
            <v>7</v>
          </cell>
          <cell r="BI505">
            <v>41373</v>
          </cell>
          <cell r="BM505" t="str">
            <v>CLSD</v>
          </cell>
          <cell r="BN505">
            <v>41373</v>
          </cell>
          <cell r="BO505" t="str">
            <v>09/04/13 KB - Stream closed as per e-mail from Andy Watson. 
08/01/13 KB - Targets discussed with Jo Bradbury and Phil Collins - As official project documentation will not be produced (EQR/BER etc.) the due date of 18/10/12 has been set to n/a.  Dates are</v>
          </cell>
          <cell r="BQ505" t="str">
            <v/>
          </cell>
          <cell r="BS505" t="str">
            <v/>
          </cell>
          <cell r="BU505" t="str">
            <v/>
          </cell>
          <cell r="BW505" t="str">
            <v/>
          </cell>
          <cell r="BX505" t="str">
            <v/>
          </cell>
          <cell r="BY505" t="str">
            <v/>
          </cell>
          <cell r="BZ505" t="str">
            <v/>
          </cell>
          <cell r="CA505" t="str">
            <v/>
          </cell>
          <cell r="CB505" t="str">
            <v/>
          </cell>
          <cell r="CC505" t="str">
            <v/>
          </cell>
          <cell r="CD505" t="str">
            <v/>
          </cell>
          <cell r="CE505" t="str">
            <v/>
          </cell>
          <cell r="CF505" t="str">
            <v/>
          </cell>
          <cell r="CG505" t="b">
            <v>0</v>
          </cell>
          <cell r="CH505" t="str">
            <v/>
          </cell>
          <cell r="CJ505" t="b">
            <v>0</v>
          </cell>
          <cell r="CK505" t="b">
            <v>0</v>
          </cell>
          <cell r="CL505" t="b">
            <v>0</v>
          </cell>
          <cell r="CM505" t="str">
            <v/>
          </cell>
          <cell r="CO505" t="str">
            <v/>
          </cell>
          <cell r="CP505" t="str">
            <v/>
          </cell>
          <cell r="CQ505" t="b">
            <v>0</v>
          </cell>
          <cell r="CR505" t="b">
            <v>0</v>
          </cell>
          <cell r="CS505" t="str">
            <v/>
          </cell>
          <cell r="CT505" t="str">
            <v/>
          </cell>
          <cell r="CU505" t="str">
            <v/>
          </cell>
          <cell r="CV505" t="str">
            <v/>
          </cell>
          <cell r="CW505" t="str">
            <v/>
          </cell>
          <cell r="CX505" t="b">
            <v>0</v>
          </cell>
          <cell r="CY505" t="b">
            <v>0</v>
          </cell>
          <cell r="CZ505" t="b">
            <v>0</v>
          </cell>
          <cell r="DA505" t="b">
            <v>0</v>
          </cell>
          <cell r="DB505" t="str">
            <v/>
          </cell>
          <cell r="DC505" t="str">
            <v/>
          </cell>
          <cell r="DD505" t="str">
            <v/>
          </cell>
          <cell r="DE505" t="b">
            <v>0</v>
          </cell>
          <cell r="DF505" t="b">
            <v>0</v>
          </cell>
        </row>
        <row r="506">
          <cell r="A506" t="str">
            <v>COR1154.10</v>
          </cell>
          <cell r="B506" t="str">
            <v>Accommodation</v>
          </cell>
          <cell r="C506" t="str">
            <v>Z1 - Change completed</v>
          </cell>
          <cell r="D506">
            <v>41373</v>
          </cell>
          <cell r="E506" t="str">
            <v>CO RCVD 26/09/2012,EQ PROD 10/10/2012
PD IMPD 09/04/2013
PD CLSD 09/04/2013</v>
          </cell>
          <cell r="F506" t="str">
            <v>Project to provide accommodation for the UK Link Programme</v>
          </cell>
          <cell r="G506" t="b">
            <v>0</v>
          </cell>
          <cell r="H506" t="str">
            <v/>
          </cell>
          <cell r="I506">
            <v>41178</v>
          </cell>
          <cell r="J506">
            <v>41192</v>
          </cell>
          <cell r="L506" t="b">
            <v>0</v>
          </cell>
          <cell r="M506" t="str">
            <v/>
          </cell>
          <cell r="N506" t="str">
            <v/>
          </cell>
          <cell r="O506" t="str">
            <v/>
          </cell>
          <cell r="P506" t="str">
            <v>Jo Bradbury</v>
          </cell>
          <cell r="Q506" t="str">
            <v>Workload Meeting 26/09/12</v>
          </cell>
          <cell r="R506" t="str">
            <v>Sat Kalsi</v>
          </cell>
          <cell r="S506" t="str">
            <v>Andy Watson</v>
          </cell>
          <cell r="T506" t="str">
            <v>CR (internal)</v>
          </cell>
          <cell r="U506" t="str">
            <v>COMPLETE</v>
          </cell>
          <cell r="V506" t="b">
            <v>0</v>
          </cell>
          <cell r="X506" t="str">
            <v/>
          </cell>
          <cell r="Y506">
            <v>41192</v>
          </cell>
          <cell r="AD506" t="str">
            <v/>
          </cell>
          <cell r="AF506" t="str">
            <v>PROD</v>
          </cell>
          <cell r="AG506">
            <v>41192</v>
          </cell>
          <cell r="AN506" t="str">
            <v/>
          </cell>
          <cell r="AR506" t="str">
            <v/>
          </cell>
          <cell r="AS506" t="str">
            <v/>
          </cell>
          <cell r="AZ506" t="str">
            <v/>
          </cell>
          <cell r="BB506" t="str">
            <v/>
          </cell>
          <cell r="BC506" t="str">
            <v/>
          </cell>
          <cell r="BE506" t="b">
            <v>0</v>
          </cell>
          <cell r="BF506">
            <v>7</v>
          </cell>
          <cell r="BI506">
            <v>41373</v>
          </cell>
          <cell r="BM506" t="str">
            <v>CLSD</v>
          </cell>
          <cell r="BN506">
            <v>41373</v>
          </cell>
          <cell r="BO506" t="str">
            <v>09/04/13 KB - Stream closed as per e-mail from Andy Watson. 
08/01/13 KB - Targets discussed with Jo Bradbury and Phil Collins - As official project documentation will not be produced (EQR/BER etc.) the due date of 18/10/12 has been set to n/a.  Dates are</v>
          </cell>
          <cell r="BQ506" t="str">
            <v/>
          </cell>
          <cell r="BS506" t="str">
            <v/>
          </cell>
          <cell r="BU506" t="str">
            <v/>
          </cell>
          <cell r="BW506" t="str">
            <v/>
          </cell>
          <cell r="BX506" t="str">
            <v/>
          </cell>
          <cell r="BY506" t="str">
            <v/>
          </cell>
          <cell r="BZ506" t="str">
            <v/>
          </cell>
          <cell r="CA506" t="str">
            <v/>
          </cell>
          <cell r="CB506" t="str">
            <v/>
          </cell>
          <cell r="CC506" t="str">
            <v/>
          </cell>
          <cell r="CD506" t="str">
            <v/>
          </cell>
          <cell r="CE506" t="str">
            <v/>
          </cell>
          <cell r="CF506" t="str">
            <v/>
          </cell>
          <cell r="CG506" t="b">
            <v>0</v>
          </cell>
          <cell r="CH506" t="str">
            <v/>
          </cell>
          <cell r="CJ506" t="b">
            <v>0</v>
          </cell>
          <cell r="CK506" t="b">
            <v>0</v>
          </cell>
          <cell r="CL506" t="b">
            <v>0</v>
          </cell>
          <cell r="CM506" t="str">
            <v/>
          </cell>
          <cell r="CO506" t="str">
            <v/>
          </cell>
          <cell r="CP506" t="str">
            <v/>
          </cell>
          <cell r="CQ506" t="b">
            <v>0</v>
          </cell>
          <cell r="CR506" t="b">
            <v>0</v>
          </cell>
          <cell r="CS506" t="str">
            <v/>
          </cell>
          <cell r="CT506" t="str">
            <v/>
          </cell>
          <cell r="CU506" t="str">
            <v/>
          </cell>
          <cell r="CV506" t="str">
            <v/>
          </cell>
          <cell r="CW506" t="str">
            <v/>
          </cell>
          <cell r="CX506" t="b">
            <v>0</v>
          </cell>
          <cell r="CY506" t="b">
            <v>0</v>
          </cell>
          <cell r="CZ506" t="b">
            <v>0</v>
          </cell>
          <cell r="DA506" t="b">
            <v>0</v>
          </cell>
          <cell r="DB506" t="str">
            <v/>
          </cell>
          <cell r="DC506" t="str">
            <v/>
          </cell>
          <cell r="DD506" t="str">
            <v/>
          </cell>
          <cell r="DE506" t="b">
            <v>0</v>
          </cell>
          <cell r="DF506" t="b">
            <v>0</v>
          </cell>
        </row>
        <row r="507">
          <cell r="A507" t="str">
            <v>COR2865</v>
          </cell>
          <cell r="B507" t="str">
            <v>Tackling the shipperless and unregistered sites backlog -Costs/benefit analysis</v>
          </cell>
          <cell r="C507" t="str">
            <v>Z1 - Change completed</v>
          </cell>
          <cell r="D507">
            <v>41631</v>
          </cell>
          <cell r="E507" t="str">
            <v>CO RCVD 13/12/2012,EQ PROD 15/01/2013,EQ SENT 28/01/2013,BE RCVD 08/02/2013,BE PROD 08/02/2013
CA-RCVD 30/04/2013
SN-SENT 03/05/2013
PD-PROD 03/05/2013
PD-IMPD 30/04/2013
PD-SENT 23/12/2013
PD-CLSD 23/12/2013</v>
          </cell>
          <cell r="F507" t="str">
            <v xml:space="preserve">Xoserve is requested to undertake a comprehensive cost impact assessment on behalf of DNOs based on the above requirements. Consideration should be given to available information and data and it is expected that some extrapolation of data and assumptions </v>
          </cell>
          <cell r="G507" t="b">
            <v>0</v>
          </cell>
          <cell r="H507" t="str">
            <v/>
          </cell>
          <cell r="I507">
            <v>41256</v>
          </cell>
          <cell r="J507">
            <v>41289</v>
          </cell>
          <cell r="L507" t="b">
            <v>0</v>
          </cell>
          <cell r="M507" t="str">
            <v>ADN</v>
          </cell>
          <cell r="N507" t="str">
            <v>NGD, SGN, WNW, NGN</v>
          </cell>
          <cell r="O507" t="str">
            <v>Alan Raper</v>
          </cell>
          <cell r="P507" t="str">
            <v>Alan Raper</v>
          </cell>
          <cell r="Q507" t="str">
            <v>Workload Meeting 19/12/12</v>
          </cell>
          <cell r="R507" t="str">
            <v/>
          </cell>
          <cell r="S507" t="str">
            <v>Lorraine Cave</v>
          </cell>
          <cell r="T507" t="str">
            <v>CO</v>
          </cell>
          <cell r="U507" t="str">
            <v>COMPLETE</v>
          </cell>
          <cell r="V507" t="b">
            <v>1</v>
          </cell>
          <cell r="W507">
            <v>41631</v>
          </cell>
          <cell r="X507" t="str">
            <v>Max Pemberton</v>
          </cell>
          <cell r="Y507">
            <v>41289</v>
          </cell>
          <cell r="Z507">
            <v>41302</v>
          </cell>
          <cell r="AA507">
            <v>41302</v>
          </cell>
          <cell r="AB507">
            <v>41302</v>
          </cell>
          <cell r="AD507" t="str">
            <v/>
          </cell>
          <cell r="AE507">
            <v>41392</v>
          </cell>
          <cell r="AF507" t="str">
            <v>SENT</v>
          </cell>
          <cell r="AG507">
            <v>41302</v>
          </cell>
          <cell r="AH507">
            <v>41313</v>
          </cell>
          <cell r="AI507">
            <v>41330</v>
          </cell>
          <cell r="AJ507">
            <v>41330</v>
          </cell>
          <cell r="AK507">
            <v>41423</v>
          </cell>
          <cell r="AM507">
            <v>41382</v>
          </cell>
          <cell r="AN507" t="str">
            <v/>
          </cell>
          <cell r="AR507" t="str">
            <v/>
          </cell>
          <cell r="AS507" t="str">
            <v>SENT</v>
          </cell>
          <cell r="AT507">
            <v>41382</v>
          </cell>
          <cell r="AU507">
            <v>41394</v>
          </cell>
          <cell r="AV507">
            <v>41409</v>
          </cell>
          <cell r="AW507">
            <v>41397</v>
          </cell>
          <cell r="AX507">
            <v>41397</v>
          </cell>
          <cell r="AZ507" t="str">
            <v/>
          </cell>
          <cell r="BA507">
            <v>41397</v>
          </cell>
          <cell r="BB507" t="str">
            <v/>
          </cell>
          <cell r="BC507" t="str">
            <v>SENT</v>
          </cell>
          <cell r="BD507">
            <v>41397</v>
          </cell>
          <cell r="BE507" t="b">
            <v>0</v>
          </cell>
          <cell r="BF507">
            <v>3</v>
          </cell>
          <cell r="BI507">
            <v>41394</v>
          </cell>
          <cell r="BK507">
            <v>41631</v>
          </cell>
          <cell r="BL507">
            <v>41661</v>
          </cell>
          <cell r="BM507" t="str">
            <v>CLSD</v>
          </cell>
          <cell r="BN507">
            <v>41631</v>
          </cell>
          <cell r="BO507" t="str">
            <v>12/09/13 KB - Note sent to DN's recommending  
19/12/2012 AT - Added to Tracking Sheet after approval at workload meeting 19/12/2012. Related to MOD 410a.</v>
          </cell>
          <cell r="BQ507" t="str">
            <v/>
          </cell>
          <cell r="BS507" t="str">
            <v/>
          </cell>
          <cell r="BU507" t="str">
            <v/>
          </cell>
          <cell r="BW507" t="str">
            <v/>
          </cell>
          <cell r="BX507" t="str">
            <v/>
          </cell>
          <cell r="BY507" t="str">
            <v/>
          </cell>
          <cell r="BZ507" t="str">
            <v/>
          </cell>
          <cell r="CA507" t="str">
            <v/>
          </cell>
          <cell r="CB507" t="str">
            <v/>
          </cell>
          <cell r="CC507" t="str">
            <v/>
          </cell>
          <cell r="CD507" t="str">
            <v/>
          </cell>
          <cell r="CE507" t="str">
            <v/>
          </cell>
          <cell r="CF507" t="str">
            <v/>
          </cell>
          <cell r="CG507" t="b">
            <v>0</v>
          </cell>
          <cell r="CH507" t="str">
            <v/>
          </cell>
          <cell r="CJ507" t="b">
            <v>0</v>
          </cell>
          <cell r="CK507" t="b">
            <v>0</v>
          </cell>
          <cell r="CL507" t="b">
            <v>0</v>
          </cell>
          <cell r="CM507" t="str">
            <v/>
          </cell>
          <cell r="CO507" t="str">
            <v/>
          </cell>
          <cell r="CP507" t="str">
            <v/>
          </cell>
          <cell r="CQ507" t="b">
            <v>0</v>
          </cell>
          <cell r="CR507" t="b">
            <v>0</v>
          </cell>
          <cell r="CS507" t="str">
            <v/>
          </cell>
          <cell r="CT507" t="str">
            <v/>
          </cell>
          <cell r="CU507" t="str">
            <v/>
          </cell>
          <cell r="CV507" t="str">
            <v/>
          </cell>
          <cell r="CW507" t="str">
            <v/>
          </cell>
          <cell r="CX507" t="b">
            <v>0</v>
          </cell>
          <cell r="CY507" t="b">
            <v>0</v>
          </cell>
          <cell r="CZ507" t="b">
            <v>0</v>
          </cell>
          <cell r="DA507" t="b">
            <v>0</v>
          </cell>
          <cell r="DB507" t="str">
            <v/>
          </cell>
          <cell r="DC507" t="str">
            <v/>
          </cell>
          <cell r="DD507" t="str">
            <v/>
          </cell>
          <cell r="DE507" t="b">
            <v>0</v>
          </cell>
          <cell r="DF507" t="b">
            <v>0</v>
          </cell>
        </row>
        <row r="508">
          <cell r="A508" t="str">
            <v>COR2874</v>
          </cell>
          <cell r="B508" t="str">
            <v>AQ Review 2013</v>
          </cell>
          <cell r="C508" t="str">
            <v>Z1 - Change completed</v>
          </cell>
          <cell r="D508">
            <v>41661</v>
          </cell>
          <cell r="E508" t="str">
            <v>CO RCVD 09/01/2013
EQ-PNDG 19/02/2013
PD-CLSD 22/01/2014</v>
          </cell>
          <cell r="F508" t="str">
            <v>Activities related to AQ 2013.</v>
          </cell>
          <cell r="G508" t="b">
            <v>0</v>
          </cell>
          <cell r="H508" t="str">
            <v/>
          </cell>
          <cell r="I508">
            <v>41283</v>
          </cell>
          <cell r="L508" t="b">
            <v>0</v>
          </cell>
          <cell r="M508" t="str">
            <v/>
          </cell>
          <cell r="N508" t="str">
            <v/>
          </cell>
          <cell r="O508" t="str">
            <v/>
          </cell>
          <cell r="P508" t="str">
            <v>Harvey Padham</v>
          </cell>
          <cell r="Q508" t="str">
            <v>Workload Meeting 09/01/13</v>
          </cell>
          <cell r="R508" t="str">
            <v>Linda Whitcroft</v>
          </cell>
          <cell r="S508" t="str">
            <v>Lorraine Cave</v>
          </cell>
          <cell r="T508" t="str">
            <v>CR (internal)</v>
          </cell>
          <cell r="U508" t="str">
            <v>COMPLETE</v>
          </cell>
          <cell r="V508" t="b">
            <v>0</v>
          </cell>
          <cell r="X508" t="str">
            <v>Nita Patel</v>
          </cell>
          <cell r="AD508" t="str">
            <v/>
          </cell>
          <cell r="AF508" t="str">
            <v/>
          </cell>
          <cell r="AN508" t="str">
            <v/>
          </cell>
          <cell r="AR508" t="str">
            <v/>
          </cell>
          <cell r="AS508" t="str">
            <v/>
          </cell>
          <cell r="AZ508" t="str">
            <v/>
          </cell>
          <cell r="BB508" t="str">
            <v/>
          </cell>
          <cell r="BC508" t="str">
            <v/>
          </cell>
          <cell r="BE508" t="b">
            <v>0</v>
          </cell>
          <cell r="BF508">
            <v>6</v>
          </cell>
          <cell r="BM508" t="str">
            <v>CLSD</v>
          </cell>
          <cell r="BN508">
            <v>41661</v>
          </cell>
          <cell r="BO508" t="str">
            <v>07/01/2014 AT - The AQ ’13 closedown document was submitted to the configuration library on the 22nd of January. No documents as this was an internal project. Confirmation sent to change orders box 07/02/2014
19/02/13 KB - Moved to EQ-PNDG per verbal upd</v>
          </cell>
          <cell r="BQ508" t="str">
            <v/>
          </cell>
          <cell r="BS508" t="str">
            <v/>
          </cell>
          <cell r="BU508" t="str">
            <v/>
          </cell>
          <cell r="BW508" t="str">
            <v/>
          </cell>
          <cell r="BX508" t="str">
            <v/>
          </cell>
          <cell r="BY508" t="str">
            <v/>
          </cell>
          <cell r="BZ508" t="str">
            <v/>
          </cell>
          <cell r="CA508" t="str">
            <v/>
          </cell>
          <cell r="CB508" t="str">
            <v/>
          </cell>
          <cell r="CC508" t="str">
            <v/>
          </cell>
          <cell r="CD508" t="str">
            <v/>
          </cell>
          <cell r="CE508" t="str">
            <v/>
          </cell>
          <cell r="CF508" t="str">
            <v/>
          </cell>
          <cell r="CG508" t="b">
            <v>0</v>
          </cell>
          <cell r="CH508" t="str">
            <v/>
          </cell>
          <cell r="CJ508" t="b">
            <v>0</v>
          </cell>
          <cell r="CK508" t="b">
            <v>0</v>
          </cell>
          <cell r="CL508" t="b">
            <v>0</v>
          </cell>
          <cell r="CM508" t="str">
            <v/>
          </cell>
          <cell r="CO508" t="str">
            <v/>
          </cell>
          <cell r="CP508" t="str">
            <v/>
          </cell>
          <cell r="CQ508" t="b">
            <v>0</v>
          </cell>
          <cell r="CR508" t="b">
            <v>0</v>
          </cell>
          <cell r="CS508" t="str">
            <v/>
          </cell>
          <cell r="CT508" t="str">
            <v/>
          </cell>
          <cell r="CU508" t="str">
            <v/>
          </cell>
          <cell r="CV508" t="str">
            <v/>
          </cell>
          <cell r="CW508" t="str">
            <v/>
          </cell>
          <cell r="CX508" t="b">
            <v>0</v>
          </cell>
          <cell r="CY508" t="b">
            <v>0</v>
          </cell>
          <cell r="CZ508" t="b">
            <v>0</v>
          </cell>
          <cell r="DA508" t="b">
            <v>0</v>
          </cell>
          <cell r="DB508" t="str">
            <v/>
          </cell>
          <cell r="DC508" t="str">
            <v/>
          </cell>
          <cell r="DD508" t="str">
            <v/>
          </cell>
          <cell r="DE508" t="b">
            <v>0</v>
          </cell>
          <cell r="DF508" t="b">
            <v>0</v>
          </cell>
        </row>
        <row r="509">
          <cell r="A509" t="str">
            <v>COR0962</v>
          </cell>
          <cell r="B509" t="str">
            <v>Query Services</v>
          </cell>
          <cell r="C509" t="str">
            <v>Z2 - Change cancelled</v>
          </cell>
          <cell r="D509">
            <v>41372</v>
          </cell>
          <cell r="E509" t="str">
            <v>25/06/2015, PA CLSD
CO RCVD 22/10/2007,EQ PNDG 28/05/2008,EQ PROD 28/05/2008,EQ SENT 17/06/2008,BE RCVD 23/06/2008,BE PNDG 31/03/2009,BE PROD 31/03/2009,BE SENT 17/09/2009,CA RCVD 17/09/2009,PD PROD 17/09/2009,EQ SENT 17/06/2008,PD PROD 17/09/2009,PD IMPD</v>
          </cell>
          <cell r="F509" t="str">
            <v/>
          </cell>
          <cell r="G509" t="b">
            <v>0</v>
          </cell>
          <cell r="H509" t="str">
            <v>COR252 &amp; COR</v>
          </cell>
          <cell r="I509">
            <v>39377</v>
          </cell>
          <cell r="J509">
            <v>39616</v>
          </cell>
          <cell r="L509" t="b">
            <v>0</v>
          </cell>
          <cell r="M509" t="str">
            <v/>
          </cell>
          <cell r="N509" t="str">
            <v/>
          </cell>
          <cell r="O509" t="str">
            <v/>
          </cell>
          <cell r="P509" t="str">
            <v>Steve Adcock</v>
          </cell>
          <cell r="Q509" t="str">
            <v>Verbally by Steve Adcock (to Max Pemberton)</v>
          </cell>
          <cell r="R509" t="str">
            <v>Steve Adcock</v>
          </cell>
          <cell r="S509" t="str">
            <v>Andy Simpson</v>
          </cell>
          <cell r="T509" t="str">
            <v>CR (internal)</v>
          </cell>
          <cell r="U509" t="str">
            <v>CLOSED</v>
          </cell>
          <cell r="V509" t="b">
            <v>0</v>
          </cell>
          <cell r="X509" t="str">
            <v/>
          </cell>
          <cell r="Y509">
            <v>39616</v>
          </cell>
          <cell r="Z509">
            <v>39616</v>
          </cell>
          <cell r="AA509">
            <v>39616</v>
          </cell>
          <cell r="AB509">
            <v>39616</v>
          </cell>
          <cell r="AD509" t="str">
            <v/>
          </cell>
          <cell r="AF509" t="str">
            <v>SENT</v>
          </cell>
          <cell r="AG509">
            <v>39616</v>
          </cell>
          <cell r="AH509">
            <v>39622</v>
          </cell>
          <cell r="AI509">
            <v>39622</v>
          </cell>
          <cell r="AJ509">
            <v>39622</v>
          </cell>
          <cell r="AK509">
            <v>40073</v>
          </cell>
          <cell r="AL509">
            <v>40073</v>
          </cell>
          <cell r="AM509">
            <v>40073</v>
          </cell>
          <cell r="AN509" t="str">
            <v>XEC</v>
          </cell>
          <cell r="AO509">
            <v>40164</v>
          </cell>
          <cell r="AR509" t="str">
            <v/>
          </cell>
          <cell r="AS509" t="str">
            <v>SENT</v>
          </cell>
          <cell r="AT509">
            <v>40073</v>
          </cell>
          <cell r="AU509">
            <v>40073</v>
          </cell>
          <cell r="AZ509" t="str">
            <v/>
          </cell>
          <cell r="BB509" t="str">
            <v/>
          </cell>
          <cell r="BC509" t="str">
            <v>RCVD</v>
          </cell>
          <cell r="BD509">
            <v>40073</v>
          </cell>
          <cell r="BE509" t="b">
            <v>0</v>
          </cell>
          <cell r="BF509">
            <v>7</v>
          </cell>
          <cell r="BG509">
            <v>39384</v>
          </cell>
          <cell r="BH509">
            <v>41372</v>
          </cell>
          <cell r="BI509">
            <v>41372</v>
          </cell>
          <cell r="BJ509">
            <v>41670</v>
          </cell>
          <cell r="BM509" t="str">
            <v>PROD</v>
          </cell>
          <cell r="BN509">
            <v>41338</v>
          </cell>
          <cell r="BO509" t="str">
            <v>29/07/15: CM Update from Andy S, All of these are linked to Q Projects and the PIA will be submitted to XEC on 8/07/14 and the board on 22/07/14.
25/06/15 Emailed received from Andy Simpson to confirm project closure. Status change to PA- CLSD.
24/06/14</v>
          </cell>
          <cell r="BQ509" t="str">
            <v/>
          </cell>
          <cell r="BS509" t="str">
            <v/>
          </cell>
          <cell r="BU509" t="str">
            <v/>
          </cell>
          <cell r="BW509" t="str">
            <v/>
          </cell>
          <cell r="BX509" t="str">
            <v/>
          </cell>
          <cell r="BY509" t="str">
            <v/>
          </cell>
          <cell r="BZ509" t="str">
            <v/>
          </cell>
          <cell r="CA509" t="str">
            <v/>
          </cell>
          <cell r="CB509" t="str">
            <v/>
          </cell>
          <cell r="CC509" t="str">
            <v/>
          </cell>
          <cell r="CD509" t="str">
            <v/>
          </cell>
          <cell r="CE509" t="str">
            <v/>
          </cell>
          <cell r="CF509" t="str">
            <v/>
          </cell>
          <cell r="CG509" t="b">
            <v>0</v>
          </cell>
          <cell r="CH509" t="str">
            <v/>
          </cell>
          <cell r="CJ509" t="b">
            <v>0</v>
          </cell>
          <cell r="CK509" t="b">
            <v>0</v>
          </cell>
          <cell r="CL509" t="b">
            <v>0</v>
          </cell>
          <cell r="CM509" t="str">
            <v/>
          </cell>
          <cell r="CO509" t="str">
            <v/>
          </cell>
          <cell r="CP509" t="str">
            <v/>
          </cell>
          <cell r="CQ509" t="b">
            <v>0</v>
          </cell>
          <cell r="CR509" t="b">
            <v>0</v>
          </cell>
          <cell r="CS509" t="str">
            <v/>
          </cell>
          <cell r="CT509" t="str">
            <v/>
          </cell>
          <cell r="CU509" t="str">
            <v/>
          </cell>
          <cell r="CV509" t="str">
            <v/>
          </cell>
          <cell r="CW509" t="str">
            <v/>
          </cell>
          <cell r="CX509" t="b">
            <v>0</v>
          </cell>
          <cell r="CY509" t="b">
            <v>0</v>
          </cell>
          <cell r="CZ509" t="b">
            <v>0</v>
          </cell>
          <cell r="DA509" t="b">
            <v>0</v>
          </cell>
          <cell r="DB509" t="str">
            <v/>
          </cell>
          <cell r="DC509" t="str">
            <v/>
          </cell>
          <cell r="DD509" t="str">
            <v/>
          </cell>
          <cell r="DE509" t="b">
            <v>0</v>
          </cell>
          <cell r="DF509" t="b">
            <v>0</v>
          </cell>
        </row>
        <row r="510">
          <cell r="A510" t="str">
            <v>COR2091</v>
          </cell>
          <cell r="B510" t="str">
            <v>AQ 2011</v>
          </cell>
          <cell r="C510" t="str">
            <v>Z1 - Change completed</v>
          </cell>
          <cell r="D510">
            <v>41338</v>
          </cell>
          <cell r="E510" t="str">
            <v>CO RCVD 27/10/2010,EQ PNDG 27/10/2010,EQ PROD 17/01/2011,EQ SENT 17/01/2011,BE RCVD 17/01/2011,BE PNDG 17/01/2011,BE PROD 17/01/2011,BE SENT 18/03/2011,CA RCVD 18/03/2011,PD PROD 18/03/2011,PD IMPD 07/10/2011,EQ SENT 17/01/2011,PD IMPD 07/10/2011, PD CLSD</v>
          </cell>
          <cell r="F510" t="str">
            <v>AQ Review Process for 2011</v>
          </cell>
          <cell r="G510" t="b">
            <v>0</v>
          </cell>
          <cell r="H510" t="str">
            <v/>
          </cell>
          <cell r="I510">
            <v>40478</v>
          </cell>
          <cell r="J510">
            <v>40574</v>
          </cell>
          <cell r="L510" t="b">
            <v>0</v>
          </cell>
          <cell r="M510" t="str">
            <v/>
          </cell>
          <cell r="N510" t="str">
            <v/>
          </cell>
          <cell r="O510" t="str">
            <v/>
          </cell>
          <cell r="P510" t="str">
            <v>Rob Smith</v>
          </cell>
          <cell r="Q510" t="str">
            <v>Workload Meeting 27/10/10</v>
          </cell>
          <cell r="R510" t="str">
            <v>Linda Whitcroft</v>
          </cell>
          <cell r="S510" t="str">
            <v>Lorraine Cave</v>
          </cell>
          <cell r="T510" t="str">
            <v>CR (internal)</v>
          </cell>
          <cell r="U510" t="str">
            <v>COMPLETE</v>
          </cell>
          <cell r="V510" t="b">
            <v>0</v>
          </cell>
          <cell r="X510" t="str">
            <v>Stuart Hegarty</v>
          </cell>
          <cell r="Y510">
            <v>40560</v>
          </cell>
          <cell r="Z510">
            <v>40560</v>
          </cell>
          <cell r="AA510">
            <v>40560</v>
          </cell>
          <cell r="AB510">
            <v>40560</v>
          </cell>
          <cell r="AD510" t="str">
            <v/>
          </cell>
          <cell r="AF510" t="str">
            <v>SENT</v>
          </cell>
          <cell r="AG510">
            <v>40560</v>
          </cell>
          <cell r="AH510">
            <v>40560</v>
          </cell>
          <cell r="AI510">
            <v>40627</v>
          </cell>
          <cell r="AJ510">
            <v>40620</v>
          </cell>
          <cell r="AK510">
            <v>40620</v>
          </cell>
          <cell r="AL510">
            <v>40620</v>
          </cell>
          <cell r="AM510">
            <v>40620</v>
          </cell>
          <cell r="AN510" t="str">
            <v/>
          </cell>
          <cell r="AR510" t="str">
            <v/>
          </cell>
          <cell r="AS510" t="str">
            <v>SENT</v>
          </cell>
          <cell r="AT510">
            <v>40620</v>
          </cell>
          <cell r="AU510">
            <v>40620</v>
          </cell>
          <cell r="AZ510" t="str">
            <v/>
          </cell>
          <cell r="BB510" t="str">
            <v/>
          </cell>
          <cell r="BC510" t="str">
            <v>RCVD</v>
          </cell>
          <cell r="BD510">
            <v>40620</v>
          </cell>
          <cell r="BE510" t="b">
            <v>0</v>
          </cell>
          <cell r="BF510">
            <v>6</v>
          </cell>
          <cell r="BH510">
            <v>40823</v>
          </cell>
          <cell r="BI510">
            <v>40823</v>
          </cell>
          <cell r="BJ510">
            <v>40939</v>
          </cell>
          <cell r="BM510" t="str">
            <v>CLSD</v>
          </cell>
          <cell r="BN510">
            <v>41338</v>
          </cell>
          <cell r="BO510" t="str">
            <v>05/03/13 KB - Note received from Linda Whitcroft authorising closure of COR2091. Set to PD-CLSD. 
04/03/13 KB - Note sent to Linda Whitcroft (Process Owner) requesting formal approval to close this project.  
20/03/12 AK - Discussed at Workload Meeting on</v>
          </cell>
          <cell r="BQ510" t="str">
            <v/>
          </cell>
          <cell r="BS510" t="str">
            <v/>
          </cell>
          <cell r="BU510" t="str">
            <v/>
          </cell>
          <cell r="BW510" t="str">
            <v/>
          </cell>
          <cell r="BX510" t="str">
            <v/>
          </cell>
          <cell r="BY510" t="str">
            <v/>
          </cell>
          <cell r="BZ510" t="str">
            <v/>
          </cell>
          <cell r="CA510" t="str">
            <v/>
          </cell>
          <cell r="CB510" t="str">
            <v/>
          </cell>
          <cell r="CC510" t="str">
            <v/>
          </cell>
          <cell r="CD510" t="str">
            <v/>
          </cell>
          <cell r="CE510" t="str">
            <v/>
          </cell>
          <cell r="CF510" t="str">
            <v/>
          </cell>
          <cell r="CG510" t="b">
            <v>0</v>
          </cell>
          <cell r="CH510" t="str">
            <v/>
          </cell>
          <cell r="CJ510" t="b">
            <v>0</v>
          </cell>
          <cell r="CK510" t="b">
            <v>0</v>
          </cell>
          <cell r="CL510" t="b">
            <v>0</v>
          </cell>
          <cell r="CM510" t="str">
            <v/>
          </cell>
          <cell r="CO510" t="str">
            <v/>
          </cell>
          <cell r="CP510" t="str">
            <v/>
          </cell>
          <cell r="CQ510" t="b">
            <v>0</v>
          </cell>
          <cell r="CR510" t="b">
            <v>0</v>
          </cell>
          <cell r="CS510" t="str">
            <v/>
          </cell>
          <cell r="CT510" t="str">
            <v/>
          </cell>
          <cell r="CU510" t="str">
            <v/>
          </cell>
          <cell r="CV510" t="str">
            <v/>
          </cell>
          <cell r="CW510" t="str">
            <v/>
          </cell>
          <cell r="CX510" t="b">
            <v>0</v>
          </cell>
          <cell r="CY510" t="b">
            <v>0</v>
          </cell>
          <cell r="CZ510" t="b">
            <v>0</v>
          </cell>
          <cell r="DA510" t="b">
            <v>0</v>
          </cell>
          <cell r="DB510" t="str">
            <v/>
          </cell>
          <cell r="DC510" t="str">
            <v/>
          </cell>
          <cell r="DD510" t="str">
            <v/>
          </cell>
          <cell r="DE510" t="b">
            <v>0</v>
          </cell>
          <cell r="DF510" t="b">
            <v>0</v>
          </cell>
        </row>
        <row r="511">
          <cell r="A511" t="str">
            <v>COR2134</v>
          </cell>
          <cell r="B511" t="str">
            <v>Fusion Gen Upgrade</v>
          </cell>
          <cell r="C511" t="str">
            <v>Z1 - Change completed</v>
          </cell>
          <cell r="D511">
            <v>40851</v>
          </cell>
          <cell r="E511" t="str">
            <v xml:space="preserve">CO RCVD 18/11/2010,EQ PNDG 24/11/2010,EQ PROD 23/03/2011,EQ SENT 23/03/2011,BE PNDG 07/06/2011,BE PROD 07/06/2011,BE SENT 07/06/2011,CA RCVD 07/06/2011,PD PROD 07/06/2011,PD IMPD 19/08/2011,PD SENT 04/11/2011,PD CLSD 04/11/2011,EQ SENT 23/03/2011,PD CLSD </v>
          </cell>
          <cell r="F511" t="str">
            <v/>
          </cell>
          <cell r="G511" t="b">
            <v>0</v>
          </cell>
          <cell r="H511" t="str">
            <v/>
          </cell>
          <cell r="I511">
            <v>40500</v>
          </cell>
          <cell r="J511">
            <v>40633</v>
          </cell>
          <cell r="L511" t="b">
            <v>0</v>
          </cell>
          <cell r="M511" t="str">
            <v/>
          </cell>
          <cell r="N511" t="str">
            <v/>
          </cell>
          <cell r="O511" t="str">
            <v/>
          </cell>
          <cell r="P511" t="str">
            <v>Iain Collin</v>
          </cell>
          <cell r="Q511" t="str">
            <v>Workload Meeting 24/11/10</v>
          </cell>
          <cell r="R511" t="str">
            <v/>
          </cell>
          <cell r="S511" t="str">
            <v>Chris Fears</v>
          </cell>
          <cell r="T511" t="str">
            <v>CR (internal)</v>
          </cell>
          <cell r="U511" t="str">
            <v>COMPLETE</v>
          </cell>
          <cell r="V511" t="b">
            <v>0</v>
          </cell>
          <cell r="X511" t="str">
            <v>Christina McArthur</v>
          </cell>
          <cell r="Y511">
            <v>40625</v>
          </cell>
          <cell r="Z511">
            <v>40625</v>
          </cell>
          <cell r="AA511">
            <v>40625</v>
          </cell>
          <cell r="AB511">
            <v>40625</v>
          </cell>
          <cell r="AD511" t="str">
            <v/>
          </cell>
          <cell r="AE511">
            <v>40718</v>
          </cell>
          <cell r="AF511" t="str">
            <v>SENT</v>
          </cell>
          <cell r="AG511">
            <v>40625</v>
          </cell>
          <cell r="AH511">
            <v>40721</v>
          </cell>
          <cell r="AI511">
            <v>40701</v>
          </cell>
          <cell r="AJ511">
            <v>40701</v>
          </cell>
          <cell r="AK511">
            <v>40701</v>
          </cell>
          <cell r="AL511">
            <v>40701</v>
          </cell>
          <cell r="AM511">
            <v>40701</v>
          </cell>
          <cell r="AN511" t="str">
            <v>XEC on 07/06/11</v>
          </cell>
          <cell r="AO511">
            <v>40793</v>
          </cell>
          <cell r="AR511" t="str">
            <v/>
          </cell>
          <cell r="AS511" t="str">
            <v>SENT</v>
          </cell>
          <cell r="AT511">
            <v>40701</v>
          </cell>
          <cell r="AU511">
            <v>40701</v>
          </cell>
          <cell r="AZ511" t="str">
            <v/>
          </cell>
          <cell r="BB511" t="str">
            <v/>
          </cell>
          <cell r="BC511" t="str">
            <v>RCVD</v>
          </cell>
          <cell r="BD511">
            <v>40701</v>
          </cell>
          <cell r="BE511" t="b">
            <v>0</v>
          </cell>
          <cell r="BF511">
            <v>7</v>
          </cell>
          <cell r="BH511">
            <v>40774</v>
          </cell>
          <cell r="BI511">
            <v>40774</v>
          </cell>
          <cell r="BJ511">
            <v>40851</v>
          </cell>
          <cell r="BK511">
            <v>40851</v>
          </cell>
          <cell r="BL511">
            <v>40879</v>
          </cell>
          <cell r="BM511" t="str">
            <v>CLSD</v>
          </cell>
          <cell r="BN511">
            <v>40851</v>
          </cell>
          <cell r="BO511" t="str">
            <v xml:space="preserve">01/11/11 AK - Email rec'd from Christina McArthur stating "CPR 2134 Fusion Gen Upgrade was for the delivery of a impact assessment, work has been completed and a CCN is due to be submitted.  Therefore, I apologise that 2134 cannot be cancelled. A new COR </v>
          </cell>
          <cell r="BQ511" t="str">
            <v/>
          </cell>
          <cell r="BS511" t="str">
            <v/>
          </cell>
          <cell r="BU511" t="str">
            <v/>
          </cell>
          <cell r="BW511" t="str">
            <v/>
          </cell>
          <cell r="BX511" t="str">
            <v/>
          </cell>
          <cell r="BY511" t="str">
            <v/>
          </cell>
          <cell r="BZ511" t="str">
            <v/>
          </cell>
          <cell r="CA511" t="str">
            <v/>
          </cell>
          <cell r="CB511" t="str">
            <v/>
          </cell>
          <cell r="CC511" t="str">
            <v/>
          </cell>
          <cell r="CD511" t="str">
            <v/>
          </cell>
          <cell r="CE511" t="str">
            <v/>
          </cell>
          <cell r="CF511" t="str">
            <v/>
          </cell>
          <cell r="CG511" t="b">
            <v>0</v>
          </cell>
          <cell r="CH511" t="str">
            <v/>
          </cell>
          <cell r="CJ511" t="b">
            <v>0</v>
          </cell>
          <cell r="CK511" t="b">
            <v>0</v>
          </cell>
          <cell r="CL511" t="b">
            <v>0</v>
          </cell>
          <cell r="CM511" t="str">
            <v/>
          </cell>
          <cell r="CO511" t="str">
            <v/>
          </cell>
          <cell r="CP511" t="str">
            <v/>
          </cell>
          <cell r="CQ511" t="b">
            <v>0</v>
          </cell>
          <cell r="CR511" t="b">
            <v>0</v>
          </cell>
          <cell r="CS511" t="str">
            <v/>
          </cell>
          <cell r="CT511" t="str">
            <v/>
          </cell>
          <cell r="CU511" t="str">
            <v/>
          </cell>
          <cell r="CV511" t="str">
            <v/>
          </cell>
          <cell r="CW511" t="str">
            <v/>
          </cell>
          <cell r="CX511" t="b">
            <v>0</v>
          </cell>
          <cell r="CY511" t="b">
            <v>0</v>
          </cell>
          <cell r="CZ511" t="b">
            <v>0</v>
          </cell>
          <cell r="DA511" t="b">
            <v>0</v>
          </cell>
          <cell r="DB511" t="str">
            <v/>
          </cell>
          <cell r="DC511" t="str">
            <v/>
          </cell>
          <cell r="DD511" t="str">
            <v/>
          </cell>
          <cell r="DE511" t="b">
            <v>0</v>
          </cell>
          <cell r="DF511" t="b">
            <v>0</v>
          </cell>
        </row>
        <row r="512">
          <cell r="A512" t="str">
            <v>COR2135</v>
          </cell>
          <cell r="B512" t="str">
            <v>Code Repository</v>
          </cell>
          <cell r="C512" t="str">
            <v>Z2 - Change cancelled</v>
          </cell>
          <cell r="D512">
            <v>40847</v>
          </cell>
          <cell r="E512" t="str">
            <v>CO RCVD 18/11/2010,EQ PNDG 24/11/2010,EQ CLSD 31/10/2011</v>
          </cell>
          <cell r="F512" t="str">
            <v/>
          </cell>
          <cell r="G512" t="b">
            <v>0</v>
          </cell>
          <cell r="H512" t="str">
            <v/>
          </cell>
          <cell r="I512">
            <v>40500</v>
          </cell>
          <cell r="J512">
            <v>40856</v>
          </cell>
          <cell r="L512" t="b">
            <v>0</v>
          </cell>
          <cell r="M512" t="str">
            <v/>
          </cell>
          <cell r="N512" t="str">
            <v/>
          </cell>
          <cell r="O512" t="str">
            <v/>
          </cell>
          <cell r="P512" t="str">
            <v>Iain Collin</v>
          </cell>
          <cell r="Q512" t="str">
            <v>Workload Meeting 24/11/10</v>
          </cell>
          <cell r="R512" t="str">
            <v/>
          </cell>
          <cell r="S512" t="str">
            <v/>
          </cell>
          <cell r="T512" t="str">
            <v>CR (internal)</v>
          </cell>
          <cell r="U512" t="str">
            <v>CLOSED</v>
          </cell>
          <cell r="V512" t="b">
            <v>0</v>
          </cell>
          <cell r="X512" t="str">
            <v/>
          </cell>
          <cell r="AD512" t="str">
            <v/>
          </cell>
          <cell r="AF512" t="str">
            <v>CLSD</v>
          </cell>
          <cell r="AG512">
            <v>40847</v>
          </cell>
          <cell r="AN512" t="str">
            <v/>
          </cell>
          <cell r="AR512" t="str">
            <v/>
          </cell>
          <cell r="AS512" t="str">
            <v/>
          </cell>
          <cell r="AZ512" t="str">
            <v/>
          </cell>
          <cell r="BB512" t="str">
            <v/>
          </cell>
          <cell r="BC512" t="str">
            <v/>
          </cell>
          <cell r="BE512" t="b">
            <v>0</v>
          </cell>
          <cell r="BF512">
            <v>7</v>
          </cell>
          <cell r="BM512" t="str">
            <v/>
          </cell>
          <cell r="BO512" t="str">
            <v>31/10/11 AK - Email rec'd from Steve Adcock on 28/10/11 authorising the closure of this change.
28/10/11 AK - Email sent to Steve Adcock stating "Chris Fears has advised that the change detailed above is being merged into COR2411 - Code Repository Tool. B</v>
          </cell>
          <cell r="BQ512" t="str">
            <v/>
          </cell>
          <cell r="BS512" t="str">
            <v/>
          </cell>
          <cell r="BU512" t="str">
            <v/>
          </cell>
          <cell r="BW512" t="str">
            <v/>
          </cell>
          <cell r="BX512" t="str">
            <v/>
          </cell>
          <cell r="BY512" t="str">
            <v/>
          </cell>
          <cell r="BZ512" t="str">
            <v/>
          </cell>
          <cell r="CA512" t="str">
            <v/>
          </cell>
          <cell r="CB512" t="str">
            <v/>
          </cell>
          <cell r="CC512" t="str">
            <v/>
          </cell>
          <cell r="CD512" t="str">
            <v/>
          </cell>
          <cell r="CE512" t="str">
            <v/>
          </cell>
          <cell r="CF512" t="str">
            <v/>
          </cell>
          <cell r="CG512" t="b">
            <v>0</v>
          </cell>
          <cell r="CH512" t="str">
            <v/>
          </cell>
          <cell r="CJ512" t="b">
            <v>0</v>
          </cell>
          <cell r="CK512" t="b">
            <v>0</v>
          </cell>
          <cell r="CL512" t="b">
            <v>0</v>
          </cell>
          <cell r="CM512" t="str">
            <v/>
          </cell>
          <cell r="CO512" t="str">
            <v/>
          </cell>
          <cell r="CP512" t="str">
            <v/>
          </cell>
          <cell r="CQ512" t="b">
            <v>0</v>
          </cell>
          <cell r="CR512" t="b">
            <v>0</v>
          </cell>
          <cell r="CS512" t="str">
            <v/>
          </cell>
          <cell r="CT512" t="str">
            <v/>
          </cell>
          <cell r="CU512" t="str">
            <v/>
          </cell>
          <cell r="CV512" t="str">
            <v/>
          </cell>
          <cell r="CW512" t="str">
            <v/>
          </cell>
          <cell r="CX512" t="b">
            <v>0</v>
          </cell>
          <cell r="CY512" t="b">
            <v>0</v>
          </cell>
          <cell r="CZ512" t="b">
            <v>0</v>
          </cell>
          <cell r="DA512" t="b">
            <v>0</v>
          </cell>
          <cell r="DB512" t="str">
            <v/>
          </cell>
          <cell r="DC512" t="str">
            <v/>
          </cell>
          <cell r="DD512" t="str">
            <v/>
          </cell>
          <cell r="DE512" t="b">
            <v>0</v>
          </cell>
          <cell r="DF512" t="b">
            <v>0</v>
          </cell>
        </row>
        <row r="513">
          <cell r="A513" t="str">
            <v>COR2136</v>
          </cell>
          <cell r="B513" t="str">
            <v>Network Time Server</v>
          </cell>
          <cell r="C513" t="str">
            <v>Z2 - Change cancelled</v>
          </cell>
          <cell r="D513">
            <v>40847</v>
          </cell>
          <cell r="E513" t="str">
            <v>CO RCVD 18/11/2010,EQ PNDG 24/11/2010,EQ CLSD 31/10/2011</v>
          </cell>
          <cell r="F513" t="str">
            <v/>
          </cell>
          <cell r="G513" t="b">
            <v>0</v>
          </cell>
          <cell r="H513" t="str">
            <v/>
          </cell>
          <cell r="I513">
            <v>40500</v>
          </cell>
          <cell r="L513" t="b">
            <v>0</v>
          </cell>
          <cell r="M513" t="str">
            <v/>
          </cell>
          <cell r="N513" t="str">
            <v/>
          </cell>
          <cell r="O513" t="str">
            <v/>
          </cell>
          <cell r="P513" t="str">
            <v>Iain Collin</v>
          </cell>
          <cell r="Q513" t="str">
            <v>Workload Meeting 24/11/10</v>
          </cell>
          <cell r="R513" t="str">
            <v/>
          </cell>
          <cell r="S513" t="str">
            <v/>
          </cell>
          <cell r="T513" t="str">
            <v>CR (internal)</v>
          </cell>
          <cell r="U513" t="str">
            <v>CLOSED</v>
          </cell>
          <cell r="V513" t="b">
            <v>0</v>
          </cell>
          <cell r="X513" t="str">
            <v>Neil Morgan</v>
          </cell>
          <cell r="AD513" t="str">
            <v/>
          </cell>
          <cell r="AF513" t="str">
            <v>CLSD</v>
          </cell>
          <cell r="AG513">
            <v>40847</v>
          </cell>
          <cell r="AN513" t="str">
            <v/>
          </cell>
          <cell r="AR513" t="str">
            <v/>
          </cell>
          <cell r="AS513" t="str">
            <v/>
          </cell>
          <cell r="AZ513" t="str">
            <v/>
          </cell>
          <cell r="BB513" t="str">
            <v/>
          </cell>
          <cell r="BC513" t="str">
            <v/>
          </cell>
          <cell r="BE513" t="b">
            <v>0</v>
          </cell>
          <cell r="BF513">
            <v>7</v>
          </cell>
          <cell r="BM513" t="str">
            <v/>
          </cell>
          <cell r="BO513" t="str">
            <v xml:space="preserve">31/10/11 AK - Email rec'd from Steve Adcock on 28/10/11 authorising the closure of this change.
28/10/11 AK - Discussed at Workload Meeting on 26/10/11. Chris Fears had previously advised that this change is no longer required. Email sent to Steve Adcock </v>
          </cell>
          <cell r="BQ513" t="str">
            <v/>
          </cell>
          <cell r="BS513" t="str">
            <v/>
          </cell>
          <cell r="BU513" t="str">
            <v/>
          </cell>
          <cell r="BW513" t="str">
            <v/>
          </cell>
          <cell r="BX513" t="str">
            <v/>
          </cell>
          <cell r="BY513" t="str">
            <v/>
          </cell>
          <cell r="BZ513" t="str">
            <v/>
          </cell>
          <cell r="CA513" t="str">
            <v/>
          </cell>
          <cell r="CB513" t="str">
            <v/>
          </cell>
          <cell r="CC513" t="str">
            <v/>
          </cell>
          <cell r="CD513" t="str">
            <v/>
          </cell>
          <cell r="CE513" t="str">
            <v/>
          </cell>
          <cell r="CF513" t="str">
            <v/>
          </cell>
          <cell r="CG513" t="b">
            <v>0</v>
          </cell>
          <cell r="CH513" t="str">
            <v/>
          </cell>
          <cell r="CJ513" t="b">
            <v>0</v>
          </cell>
          <cell r="CK513" t="b">
            <v>0</v>
          </cell>
          <cell r="CL513" t="b">
            <v>0</v>
          </cell>
          <cell r="CM513" t="str">
            <v/>
          </cell>
          <cell r="CO513" t="str">
            <v/>
          </cell>
          <cell r="CP513" t="str">
            <v/>
          </cell>
          <cell r="CQ513" t="b">
            <v>0</v>
          </cell>
          <cell r="CR513" t="b">
            <v>0</v>
          </cell>
          <cell r="CS513" t="str">
            <v/>
          </cell>
          <cell r="CT513" t="str">
            <v/>
          </cell>
          <cell r="CU513" t="str">
            <v/>
          </cell>
          <cell r="CV513" t="str">
            <v/>
          </cell>
          <cell r="CW513" t="str">
            <v/>
          </cell>
          <cell r="CX513" t="b">
            <v>0</v>
          </cell>
          <cell r="CY513" t="b">
            <v>0</v>
          </cell>
          <cell r="CZ513" t="b">
            <v>0</v>
          </cell>
          <cell r="DA513" t="b">
            <v>0</v>
          </cell>
          <cell r="DB513" t="str">
            <v/>
          </cell>
          <cell r="DC513" t="str">
            <v/>
          </cell>
          <cell r="DD513" t="str">
            <v/>
          </cell>
          <cell r="DE513" t="b">
            <v>0</v>
          </cell>
          <cell r="DF513" t="b">
            <v>0</v>
          </cell>
        </row>
        <row r="514">
          <cell r="A514" t="str">
            <v>COR3745</v>
          </cell>
          <cell r="B514" t="str">
            <v>GDE Cashout – Distribution Network Obligations</v>
          </cell>
          <cell r="C514" t="str">
            <v>Z1 - Change completed</v>
          </cell>
          <cell r="D514">
            <v>42577</v>
          </cell>
          <cell r="E514" t="str">
            <v>CO-RCVD- 03/0/7/15
BE-PROD-13/08/15
BE-SENT - 09/09/15
CA-RCVD - 24/09/15
SN-PNDG - 24/09/15
SN-SENT- 08/10/15
PD-PROD -08/10/15
PD-SENT- 23/06/16
PD-SENT - 12/07/16
PD-CLSD - 26/07/16</v>
          </cell>
          <cell r="F514" t="str">
            <v>Change Driver/origin:
Ofgem have approved the implementation of SCR MOD Proposal, changes to UNC which will come effective as of the 1st October 2015.
The changes include introduction of obligations on Distribution Networks (DNs) to supply specific infor</v>
          </cell>
          <cell r="G514" t="b">
            <v>0</v>
          </cell>
          <cell r="H514" t="str">
            <v>COR3312
xrn3855
xrn3815
xrn3901</v>
          </cell>
          <cell r="I514">
            <v>42188</v>
          </cell>
          <cell r="K514">
            <v>42264</v>
          </cell>
          <cell r="L514" t="b">
            <v>1</v>
          </cell>
          <cell r="M514" t="str">
            <v>ALL</v>
          </cell>
          <cell r="N514" t="str">
            <v/>
          </cell>
          <cell r="O514" t="str">
            <v>Richard Pomroy</v>
          </cell>
          <cell r="P514" t="str">
            <v>Lorraine Cave/Darran Dredge</v>
          </cell>
          <cell r="Q514" t="str">
            <v>ICAF - 08/07/15
Pre-Sanction - 14/07/15
Business case &amp; BER- Pre-Sanction - 08/09/15</v>
          </cell>
          <cell r="R514" t="str">
            <v>Dave Turpin</v>
          </cell>
          <cell r="S514" t="str">
            <v>Lorraine Cave</v>
          </cell>
          <cell r="T514" t="str">
            <v>CO</v>
          </cell>
          <cell r="U514" t="str">
            <v>COMPLETE</v>
          </cell>
          <cell r="V514" t="b">
            <v>1</v>
          </cell>
          <cell r="X514" t="str">
            <v>Jo Rooney</v>
          </cell>
          <cell r="AD514" t="str">
            <v/>
          </cell>
          <cell r="AF514" t="str">
            <v/>
          </cell>
          <cell r="AH514">
            <v>42230</v>
          </cell>
          <cell r="AI514">
            <v>42230</v>
          </cell>
          <cell r="AJ514">
            <v>42243</v>
          </cell>
          <cell r="AK514">
            <v>42257</v>
          </cell>
          <cell r="AM514">
            <v>42257</v>
          </cell>
          <cell r="AN514" t="str">
            <v>Pre-Sanction - 08/09/15</v>
          </cell>
          <cell r="AO514">
            <v>42347</v>
          </cell>
          <cell r="AP514">
            <v>33375</v>
          </cell>
          <cell r="AR514" t="str">
            <v/>
          </cell>
          <cell r="AS514" t="str">
            <v>SENT</v>
          </cell>
          <cell r="AT514">
            <v>42255</v>
          </cell>
          <cell r="AU514">
            <v>42271</v>
          </cell>
          <cell r="AV514">
            <v>42285</v>
          </cell>
          <cell r="AW514">
            <v>42285</v>
          </cell>
          <cell r="AX514">
            <v>42285</v>
          </cell>
          <cell r="AY514">
            <v>42285</v>
          </cell>
          <cell r="AZ514" t="str">
            <v/>
          </cell>
          <cell r="BA514">
            <v>42285</v>
          </cell>
          <cell r="BB514" t="str">
            <v>6-8 months</v>
          </cell>
          <cell r="BC514" t="str">
            <v>SENT</v>
          </cell>
          <cell r="BD514">
            <v>42285</v>
          </cell>
          <cell r="BE514" t="b">
            <v>0</v>
          </cell>
          <cell r="BF514">
            <v>3</v>
          </cell>
          <cell r="BG514">
            <v>42278</v>
          </cell>
          <cell r="BJ514">
            <v>42552</v>
          </cell>
          <cell r="BK514">
            <v>42544</v>
          </cell>
          <cell r="BL514">
            <v>42572</v>
          </cell>
          <cell r="BM514" t="str">
            <v>CLSD</v>
          </cell>
          <cell r="BN514">
            <v>42577</v>
          </cell>
          <cell r="BO514" t="str">
            <v>04.08.16: CM  No lesson learnt required and confirmed by DD. CM and Cf to confirm all doc ready for audit.
26.07.16 ECF and CCN back and approved. Jo will be chasing DD on the lessons learnt and then can close this down
12/07/16: CM DD has sent over a rev</v>
          </cell>
          <cell r="BQ514" t="str">
            <v/>
          </cell>
          <cell r="BS514" t="str">
            <v/>
          </cell>
          <cell r="BU514" t="str">
            <v/>
          </cell>
          <cell r="BW514" t="str">
            <v/>
          </cell>
          <cell r="BX514" t="str">
            <v>Low</v>
          </cell>
          <cell r="BY514" t="str">
            <v/>
          </cell>
          <cell r="BZ514" t="str">
            <v/>
          </cell>
          <cell r="CA514" t="str">
            <v/>
          </cell>
          <cell r="CB514" t="str">
            <v/>
          </cell>
          <cell r="CC514" t="str">
            <v/>
          </cell>
          <cell r="CD514" t="str">
            <v/>
          </cell>
          <cell r="CE514" t="str">
            <v/>
          </cell>
          <cell r="CF514" t="str">
            <v/>
          </cell>
          <cell r="CG514" t="b">
            <v>0</v>
          </cell>
          <cell r="CH514" t="str">
            <v/>
          </cell>
          <cell r="CJ514" t="b">
            <v>0</v>
          </cell>
          <cell r="CK514" t="b">
            <v>0</v>
          </cell>
          <cell r="CL514" t="b">
            <v>0</v>
          </cell>
          <cell r="CM514" t="str">
            <v/>
          </cell>
          <cell r="CO514" t="str">
            <v/>
          </cell>
          <cell r="CP514" t="str">
            <v/>
          </cell>
          <cell r="CQ514" t="b">
            <v>0</v>
          </cell>
          <cell r="CR514" t="b">
            <v>0</v>
          </cell>
          <cell r="CS514" t="str">
            <v/>
          </cell>
          <cell r="CT514" t="str">
            <v/>
          </cell>
          <cell r="CU514" t="str">
            <v/>
          </cell>
          <cell r="CV514" t="str">
            <v/>
          </cell>
          <cell r="CW514" t="str">
            <v/>
          </cell>
          <cell r="CX514" t="b">
            <v>0</v>
          </cell>
          <cell r="CY514" t="b">
            <v>0</v>
          </cell>
          <cell r="CZ514" t="b">
            <v>0</v>
          </cell>
          <cell r="DA514" t="b">
            <v>0</v>
          </cell>
          <cell r="DB514" t="str">
            <v/>
          </cell>
          <cell r="DC514" t="str">
            <v/>
          </cell>
          <cell r="DD514" t="str">
            <v/>
          </cell>
          <cell r="DE514" t="b">
            <v>0</v>
          </cell>
          <cell r="DF514" t="b">
            <v>0</v>
          </cell>
        </row>
        <row r="515">
          <cell r="A515" t="str">
            <v>COR3757</v>
          </cell>
          <cell r="B515" t="str">
            <v>Nominations and Renominations Data issues</v>
          </cell>
          <cell r="C515" t="str">
            <v>Z2 - Change cancelled</v>
          </cell>
          <cell r="D515">
            <v>42506</v>
          </cell>
          <cell r="E515" t="str">
            <v>CO-RCVD 22/07/2015
EQ-PNDG 22/07/2015
EQ-PROD 04/08/2015
EQ-SENT 02/09/2015
BE-RCVD 16/09/2015
BE-PNDG 16/09/2015
BE-PROD 16/09/2015
BE-SENT 22/10/2015
CA-RCVD 18/11/2015
SN-PNDG 19/11/2015
SN-PROD 25/11/2015
PD-HOLD 20/01/2016
SN-CLSD - 16/05/2016</v>
          </cell>
          <cell r="F515" t="str">
            <v>It has been reported by ENTSOG that there is Nomination and Renomination data missing for various locations/periods on PDWS. On further investigation by MIPI Apps Support and Gemini Apps Support, it was discovered that this data is not sent to MIPI as the</v>
          </cell>
          <cell r="G515" t="b">
            <v>0</v>
          </cell>
          <cell r="H515" t="str">
            <v>XRN3801</v>
          </cell>
          <cell r="I515">
            <v>42201</v>
          </cell>
          <cell r="J515">
            <v>42221</v>
          </cell>
          <cell r="L515" t="b">
            <v>1</v>
          </cell>
          <cell r="M515" t="str">
            <v>TNO</v>
          </cell>
          <cell r="N515" t="str">
            <v>NGT</v>
          </cell>
          <cell r="O515" t="str">
            <v>Beverley Viney</v>
          </cell>
          <cell r="P515" t="str">
            <v>Beverley Viney</v>
          </cell>
          <cell r="Q515" t="str">
            <v>Pre-Sanction 01/09/15
ICAF - 22/07/15
Pre-Sanction - 20/10/15</v>
          </cell>
          <cell r="R515" t="str">
            <v>Jessica  Harris</v>
          </cell>
          <cell r="S515" t="str">
            <v>Jessica Harris</v>
          </cell>
          <cell r="T515" t="str">
            <v>CO</v>
          </cell>
          <cell r="U515" t="str">
            <v>CLOSED</v>
          </cell>
          <cell r="V515" t="b">
            <v>1</v>
          </cell>
          <cell r="W515">
            <v>42506</v>
          </cell>
          <cell r="X515" t="str">
            <v>Sue Broadbent</v>
          </cell>
          <cell r="Y515">
            <v>42243</v>
          </cell>
          <cell r="Z515">
            <v>42249</v>
          </cell>
          <cell r="AB515">
            <v>42249</v>
          </cell>
          <cell r="AC515">
            <v>0</v>
          </cell>
          <cell r="AD515" t="str">
            <v>3 Months</v>
          </cell>
          <cell r="AE515">
            <v>42310</v>
          </cell>
          <cell r="AF515" t="str">
            <v>SENT</v>
          </cell>
          <cell r="AG515">
            <v>42249</v>
          </cell>
          <cell r="AH515">
            <v>42263</v>
          </cell>
          <cell r="AI515">
            <v>42276</v>
          </cell>
          <cell r="AJ515">
            <v>42289</v>
          </cell>
          <cell r="AK515">
            <v>42299</v>
          </cell>
          <cell r="AM515">
            <v>42299</v>
          </cell>
          <cell r="AN515" t="str">
            <v>Pre Sanction</v>
          </cell>
          <cell r="AO515">
            <v>42391</v>
          </cell>
          <cell r="AP515">
            <v>15500</v>
          </cell>
          <cell r="AR515" t="str">
            <v/>
          </cell>
          <cell r="AS515" t="str">
            <v>SENT</v>
          </cell>
          <cell r="AT515">
            <v>42299</v>
          </cell>
          <cell r="AU515">
            <v>42327</v>
          </cell>
          <cell r="AV515">
            <v>42340</v>
          </cell>
          <cell r="AW515">
            <v>42333</v>
          </cell>
          <cell r="AX515">
            <v>42400</v>
          </cell>
          <cell r="AZ515" t="str">
            <v/>
          </cell>
          <cell r="BB515" t="str">
            <v/>
          </cell>
          <cell r="BC515" t="str">
            <v>CLSD</v>
          </cell>
          <cell r="BD515">
            <v>42506</v>
          </cell>
          <cell r="BE515" t="b">
            <v>0</v>
          </cell>
          <cell r="BF515">
            <v>5</v>
          </cell>
          <cell r="BM515" t="str">
            <v/>
          </cell>
          <cell r="BO515" t="str">
            <v xml:space="preserve">16/05/16: CM Closed due to customer cancellation from Beverly Viney - the work is no longer required.
See email finling for further info.
21.03.16: Cm planning meeting JH not sure how long this will be on hold as this is with Nat Grid
20/01/16 : PCC form </v>
          </cell>
          <cell r="BQ515" t="str">
            <v/>
          </cell>
          <cell r="BS515" t="str">
            <v/>
          </cell>
          <cell r="BU515" t="str">
            <v/>
          </cell>
          <cell r="BW515" t="str">
            <v/>
          </cell>
          <cell r="BX515" t="str">
            <v>Low</v>
          </cell>
          <cell r="BY515" t="str">
            <v/>
          </cell>
          <cell r="BZ515" t="str">
            <v/>
          </cell>
          <cell r="CA515" t="str">
            <v/>
          </cell>
          <cell r="CB515" t="str">
            <v/>
          </cell>
          <cell r="CC515" t="str">
            <v/>
          </cell>
          <cell r="CD515" t="str">
            <v/>
          </cell>
          <cell r="CE515" t="str">
            <v/>
          </cell>
          <cell r="CF515" t="str">
            <v/>
          </cell>
          <cell r="CG515" t="b">
            <v>0</v>
          </cell>
          <cell r="CH515" t="str">
            <v/>
          </cell>
          <cell r="CJ515" t="b">
            <v>0</v>
          </cell>
          <cell r="CK515" t="b">
            <v>0</v>
          </cell>
          <cell r="CL515" t="b">
            <v>0</v>
          </cell>
          <cell r="CM515" t="str">
            <v/>
          </cell>
          <cell r="CO515" t="str">
            <v/>
          </cell>
          <cell r="CP515" t="str">
            <v/>
          </cell>
          <cell r="CQ515" t="b">
            <v>0</v>
          </cell>
          <cell r="CR515" t="b">
            <v>0</v>
          </cell>
          <cell r="CS515" t="str">
            <v/>
          </cell>
          <cell r="CT515" t="str">
            <v/>
          </cell>
          <cell r="CU515" t="str">
            <v/>
          </cell>
          <cell r="CV515" t="str">
            <v/>
          </cell>
          <cell r="CW515" t="str">
            <v/>
          </cell>
          <cell r="CX515" t="b">
            <v>0</v>
          </cell>
          <cell r="CY515" t="b">
            <v>0</v>
          </cell>
          <cell r="CZ515" t="b">
            <v>0</v>
          </cell>
          <cell r="DA515" t="b">
            <v>0</v>
          </cell>
          <cell r="DB515" t="str">
            <v/>
          </cell>
          <cell r="DC515" t="str">
            <v/>
          </cell>
          <cell r="DD515" t="str">
            <v/>
          </cell>
          <cell r="DE515" t="b">
            <v>0</v>
          </cell>
          <cell r="DF515" t="b">
            <v>0</v>
          </cell>
        </row>
        <row r="516">
          <cell r="A516" t="str">
            <v>COR3766</v>
          </cell>
          <cell r="B516" t="str">
            <v>iGMS File Flows
(Redirection of Files to new IX Service)</v>
          </cell>
          <cell r="C516" t="str">
            <v>Z1 - Change completed</v>
          </cell>
          <cell r="D516">
            <v>42576</v>
          </cell>
          <cell r="E516" t="str">
            <v>CO-RCVD 05/08/15
EQ-PROD 19/08/15
EQ-SENT 01/09/15
BE-RCVD 11/09/15
BE-PNDG 11/09/15
BE-PROD 11/09/15
BE-PROD 22/09/15
BE-SENT 06/10/15
BE-RCVD 03/12/15
SN-PNDG 03/12/15
SN-PROD 14/12/15
SN-SENT 18/12/15
PD-PROD 18/12/15
PD-SENT 22/07/16
PD-CLSD 25/07/16</v>
          </cell>
          <cell r="F516" t="str">
            <v>Xoserve will be decommissioning the XFTM application and hardware which is currently being used to send Xoserve and National Grid files. From a Xoserve perspective, Unique Sites files incoming and outgoing need redirection. National Grid also uses this se</v>
          </cell>
          <cell r="G516" t="b">
            <v>0</v>
          </cell>
          <cell r="H516" t="str">
            <v>COR3143
COR3447</v>
          </cell>
          <cell r="I516">
            <v>42209</v>
          </cell>
          <cell r="J516">
            <v>42235</v>
          </cell>
          <cell r="K516">
            <v>42209</v>
          </cell>
          <cell r="L516" t="b">
            <v>0</v>
          </cell>
          <cell r="M516" t="str">
            <v>TNO</v>
          </cell>
          <cell r="N516" t="str">
            <v/>
          </cell>
          <cell r="O516" t="str">
            <v>Beverley Viney</v>
          </cell>
          <cell r="P516" t="str">
            <v>Beverley Viney</v>
          </cell>
          <cell r="Q516" t="str">
            <v>ICAF - CO 05/08/2015
Pre-Sanction - EQR 01/09/2015
Pre-Sanction- BER 06/10/15</v>
          </cell>
          <cell r="R516" t="str">
            <v>Mark Pollard</v>
          </cell>
          <cell r="S516" t="str">
            <v>Helen Pardoe</v>
          </cell>
          <cell r="T516" t="str">
            <v>CO</v>
          </cell>
          <cell r="U516" t="str">
            <v>COMPLETE</v>
          </cell>
          <cell r="V516" t="b">
            <v>1</v>
          </cell>
          <cell r="W516">
            <v>42576</v>
          </cell>
          <cell r="X516" t="str">
            <v>Mark Pollard</v>
          </cell>
          <cell r="Y516">
            <v>42235</v>
          </cell>
          <cell r="Z516">
            <v>42257</v>
          </cell>
          <cell r="AB516">
            <v>42248</v>
          </cell>
          <cell r="AC516">
            <v>0</v>
          </cell>
          <cell r="AD516" t="str">
            <v>3 months</v>
          </cell>
          <cell r="AE516">
            <v>42309</v>
          </cell>
          <cell r="AF516" t="str">
            <v>SENT</v>
          </cell>
          <cell r="AG516">
            <v>42248</v>
          </cell>
          <cell r="AH516">
            <v>42257</v>
          </cell>
          <cell r="AI516">
            <v>42271</v>
          </cell>
          <cell r="AJ516">
            <v>42269</v>
          </cell>
          <cell r="AK516">
            <v>42284</v>
          </cell>
          <cell r="AM516">
            <v>42283</v>
          </cell>
          <cell r="AN516" t="str">
            <v>Pre Sanction Review Meeting 06/10/15</v>
          </cell>
          <cell r="AO516">
            <v>42344</v>
          </cell>
          <cell r="AP516">
            <v>30500</v>
          </cell>
          <cell r="AR516" t="str">
            <v/>
          </cell>
          <cell r="AS516" t="str">
            <v>RCVD</v>
          </cell>
          <cell r="AT516">
            <v>42341</v>
          </cell>
          <cell r="AU516">
            <v>42341</v>
          </cell>
          <cell r="AV516">
            <v>42355</v>
          </cell>
          <cell r="AW516">
            <v>42353</v>
          </cell>
          <cell r="AX516">
            <v>42356</v>
          </cell>
          <cell r="AY516">
            <v>42356</v>
          </cell>
          <cell r="AZ516" t="str">
            <v/>
          </cell>
          <cell r="BA516">
            <v>42356</v>
          </cell>
          <cell r="BB516" t="str">
            <v>3 months</v>
          </cell>
          <cell r="BC516" t="str">
            <v>SENT</v>
          </cell>
          <cell r="BD516">
            <v>42356</v>
          </cell>
          <cell r="BE516" t="b">
            <v>0</v>
          </cell>
          <cell r="BF516">
            <v>5</v>
          </cell>
          <cell r="BG516">
            <v>42352</v>
          </cell>
          <cell r="BH516">
            <v>42460</v>
          </cell>
          <cell r="BI516">
            <v>42460</v>
          </cell>
          <cell r="BJ516">
            <v>42559</v>
          </cell>
          <cell r="BK516">
            <v>42573</v>
          </cell>
          <cell r="BL516">
            <v>42601</v>
          </cell>
          <cell r="BM516" t="str">
            <v>CLSD</v>
          </cell>
          <cell r="BN516">
            <v>42576</v>
          </cell>
          <cell r="BO516" t="str">
            <v xml:space="preserve">15/08/16 : Cm has now the implementation plan from Sally- Ann Flynn.
25/07/16: Cm CCN back from the networks approved - CM will forward onto the project teams.. CM to collate all of the documents now.
22/07/16: CM sent the CCN today and amended the title </v>
          </cell>
          <cell r="BQ516" t="str">
            <v/>
          </cell>
          <cell r="BS516" t="str">
            <v/>
          </cell>
          <cell r="BU516" t="str">
            <v/>
          </cell>
          <cell r="BW516" t="str">
            <v/>
          </cell>
          <cell r="BX516" t="str">
            <v>Low</v>
          </cell>
          <cell r="BY516" t="str">
            <v/>
          </cell>
          <cell r="BZ516" t="str">
            <v/>
          </cell>
          <cell r="CA516" t="str">
            <v/>
          </cell>
          <cell r="CB516" t="str">
            <v/>
          </cell>
          <cell r="CC516" t="str">
            <v/>
          </cell>
          <cell r="CD516" t="str">
            <v/>
          </cell>
          <cell r="CE516" t="str">
            <v/>
          </cell>
          <cell r="CF516" t="str">
            <v/>
          </cell>
          <cell r="CG516" t="b">
            <v>0</v>
          </cell>
          <cell r="CH516" t="str">
            <v/>
          </cell>
          <cell r="CJ516" t="b">
            <v>0</v>
          </cell>
          <cell r="CK516" t="b">
            <v>0</v>
          </cell>
          <cell r="CL516" t="b">
            <v>0</v>
          </cell>
          <cell r="CM516" t="str">
            <v/>
          </cell>
          <cell r="CO516" t="str">
            <v/>
          </cell>
          <cell r="CP516" t="str">
            <v/>
          </cell>
          <cell r="CQ516" t="b">
            <v>0</v>
          </cell>
          <cell r="CR516" t="b">
            <v>0</v>
          </cell>
          <cell r="CS516" t="str">
            <v/>
          </cell>
          <cell r="CT516" t="str">
            <v/>
          </cell>
          <cell r="CU516" t="str">
            <v/>
          </cell>
          <cell r="CV516" t="str">
            <v/>
          </cell>
          <cell r="CW516" t="str">
            <v/>
          </cell>
          <cell r="CX516" t="b">
            <v>0</v>
          </cell>
          <cell r="CY516" t="b">
            <v>0</v>
          </cell>
          <cell r="CZ516" t="b">
            <v>0</v>
          </cell>
          <cell r="DA516" t="b">
            <v>0</v>
          </cell>
          <cell r="DB516" t="str">
            <v/>
          </cell>
          <cell r="DC516" t="str">
            <v/>
          </cell>
          <cell r="DD516" t="str">
            <v/>
          </cell>
          <cell r="DE516" t="b">
            <v>0</v>
          </cell>
          <cell r="DF516" t="b">
            <v>0</v>
          </cell>
        </row>
        <row r="517">
          <cell r="A517" t="str">
            <v>COR2236</v>
          </cell>
          <cell r="B517" t="str">
            <v>Options &amp; Feasibility of File Transfer Mechanisms for DN/Xoserve &amp; DN/UKT file transfers (CURRENTLY ON HOLD)</v>
          </cell>
          <cell r="C517" t="str">
            <v>Z2 - Change cancelled</v>
          </cell>
          <cell r="D517">
            <v>42290</v>
          </cell>
          <cell r="E517" t="str">
            <v>CO RCVD 16/02/2011
EQ PNDG 23/02/2011
EQ PROD 15/03/2011
EQ SENT 15/04/2011
BE RCVD 18/04/2011
BE PNDG 18/04/2011
BE PROD 18/04/2011
EQ SENT 15/04/2011
BE PROD 18/04/2011
CO CLSD 13/10/2015</v>
          </cell>
          <cell r="F517" t="str">
            <v>Due to changes being made by Xoserve &amp; NG, analysis is required to consider whether file transfer mechanisms that are currently sent via BFTS, or new ones that are required due to the SOMSA / SC2004 project, could utilise the new Xoserve Globalscape funct</v>
          </cell>
          <cell r="G517" t="b">
            <v>1</v>
          </cell>
          <cell r="H517" t="str">
            <v/>
          </cell>
          <cell r="I517">
            <v>40604</v>
          </cell>
          <cell r="J517">
            <v>40617</v>
          </cell>
          <cell r="L517" t="b">
            <v>0</v>
          </cell>
          <cell r="M517" t="str">
            <v>ADN</v>
          </cell>
          <cell r="N517" t="str">
            <v/>
          </cell>
          <cell r="O517" t="str">
            <v>Steven Edwards</v>
          </cell>
          <cell r="P517" t="str">
            <v>Pat Bradford</v>
          </cell>
          <cell r="Q517" t="str">
            <v>Workload Meeting 23/02/11</v>
          </cell>
          <cell r="R517" t="str">
            <v>Iain Collin / IS Ops</v>
          </cell>
          <cell r="S517" t="str">
            <v>Chris Fears</v>
          </cell>
          <cell r="T517" t="str">
            <v>CO</v>
          </cell>
          <cell r="U517" t="str">
            <v>CLOSED</v>
          </cell>
          <cell r="V517" t="b">
            <v>1</v>
          </cell>
          <cell r="W517">
            <v>42290</v>
          </cell>
          <cell r="X517" t="str">
            <v/>
          </cell>
          <cell r="Y517">
            <v>40617</v>
          </cell>
          <cell r="Z517">
            <v>40648</v>
          </cell>
          <cell r="AA517">
            <v>40648</v>
          </cell>
          <cell r="AB517">
            <v>40648</v>
          </cell>
          <cell r="AC517">
            <v>0</v>
          </cell>
          <cell r="AD517" t="str">
            <v>19 weeks</v>
          </cell>
          <cell r="AE517">
            <v>40739</v>
          </cell>
          <cell r="AF517" t="str">
            <v>SENT</v>
          </cell>
          <cell r="AG517">
            <v>40648</v>
          </cell>
          <cell r="AH517">
            <v>40651</v>
          </cell>
          <cell r="AI517">
            <v>40669</v>
          </cell>
          <cell r="AJ517">
            <v>40669</v>
          </cell>
          <cell r="AN517" t="str">
            <v/>
          </cell>
          <cell r="AR517" t="str">
            <v/>
          </cell>
          <cell r="AS517" t="str">
            <v>PROD</v>
          </cell>
          <cell r="AT517">
            <v>40651</v>
          </cell>
          <cell r="AZ517" t="str">
            <v/>
          </cell>
          <cell r="BB517" t="str">
            <v/>
          </cell>
          <cell r="BC517" t="str">
            <v/>
          </cell>
          <cell r="BE517" t="b">
            <v>0</v>
          </cell>
          <cell r="BF517">
            <v>5</v>
          </cell>
          <cell r="BM517" t="str">
            <v/>
          </cell>
          <cell r="BO517" t="str">
            <v xml:space="preserve">16/10/15 EC: Update following Portfolio Plan Meeting, 15/10/15 - Closed down per email from CM and JR. Remove DJ from PM.
13/10/15 CM: Email from Jane Rocky confirming closure. Email from Denis Regan received back in March 2015 - In terms of the need to </v>
          </cell>
          <cell r="BQ517" t="str">
            <v/>
          </cell>
          <cell r="BS517" t="str">
            <v/>
          </cell>
          <cell r="BU517" t="str">
            <v/>
          </cell>
          <cell r="BW517" t="str">
            <v/>
          </cell>
          <cell r="BX517" t="str">
            <v/>
          </cell>
          <cell r="BY517" t="str">
            <v/>
          </cell>
          <cell r="BZ517" t="str">
            <v/>
          </cell>
          <cell r="CA517" t="str">
            <v/>
          </cell>
          <cell r="CB517" t="str">
            <v/>
          </cell>
          <cell r="CC517" t="str">
            <v/>
          </cell>
          <cell r="CD517" t="str">
            <v/>
          </cell>
          <cell r="CE517" t="str">
            <v/>
          </cell>
          <cell r="CF517" t="str">
            <v/>
          </cell>
          <cell r="CG517" t="b">
            <v>0</v>
          </cell>
          <cell r="CH517" t="str">
            <v/>
          </cell>
          <cell r="CJ517" t="b">
            <v>0</v>
          </cell>
          <cell r="CK517" t="b">
            <v>0</v>
          </cell>
          <cell r="CL517" t="b">
            <v>0</v>
          </cell>
          <cell r="CM517" t="str">
            <v/>
          </cell>
          <cell r="CO517" t="str">
            <v/>
          </cell>
          <cell r="CP517" t="str">
            <v/>
          </cell>
          <cell r="CQ517" t="b">
            <v>0</v>
          </cell>
          <cell r="CR517" t="b">
            <v>0</v>
          </cell>
          <cell r="CS517" t="str">
            <v/>
          </cell>
          <cell r="CT517" t="str">
            <v/>
          </cell>
          <cell r="CU517" t="str">
            <v/>
          </cell>
          <cell r="CV517" t="str">
            <v/>
          </cell>
          <cell r="CW517" t="str">
            <v/>
          </cell>
          <cell r="CX517" t="b">
            <v>0</v>
          </cell>
          <cell r="CY517" t="b">
            <v>0</v>
          </cell>
          <cell r="CZ517" t="b">
            <v>0</v>
          </cell>
          <cell r="DA517" t="b">
            <v>0</v>
          </cell>
          <cell r="DB517" t="str">
            <v/>
          </cell>
          <cell r="DC517" t="str">
            <v/>
          </cell>
          <cell r="DD517" t="str">
            <v/>
          </cell>
          <cell r="DE517" t="b">
            <v>0</v>
          </cell>
          <cell r="DF517" t="b">
            <v>0</v>
          </cell>
        </row>
        <row r="518">
          <cell r="A518" t="str">
            <v>COR2700</v>
          </cell>
          <cell r="B518" t="str">
            <v>Clarity Release 13</v>
          </cell>
          <cell r="C518" t="str">
            <v>Z2 - Change cancelled</v>
          </cell>
          <cell r="D518">
            <v>41501</v>
          </cell>
          <cell r="E518" t="str">
            <v>CO RCVD 25/07/2012
CO CLSD 15/08/2013</v>
          </cell>
          <cell r="F518" t="str">
            <v xml:space="preserve">Upgrade existing Clarity package to Version 13. </v>
          </cell>
          <cell r="G518" t="b">
            <v>0</v>
          </cell>
          <cell r="H518" t="str">
            <v/>
          </cell>
          <cell r="I518">
            <v>41115</v>
          </cell>
          <cell r="J518">
            <v>41129</v>
          </cell>
          <cell r="L518" t="b">
            <v>0</v>
          </cell>
          <cell r="M518" t="str">
            <v/>
          </cell>
          <cell r="N518" t="str">
            <v/>
          </cell>
          <cell r="O518" t="str">
            <v/>
          </cell>
          <cell r="P518" t="str">
            <v>Max Pemberton</v>
          </cell>
          <cell r="Q518" t="str">
            <v xml:space="preserve">Ian Wilson </v>
          </cell>
          <cell r="R518" t="str">
            <v>Ian Wilson</v>
          </cell>
          <cell r="S518" t="str">
            <v>Chantal Burgess</v>
          </cell>
          <cell r="T518" t="str">
            <v>CR (internal)</v>
          </cell>
          <cell r="U518" t="str">
            <v>CLOSED</v>
          </cell>
          <cell r="V518" t="b">
            <v>0</v>
          </cell>
          <cell r="W518">
            <v>41501</v>
          </cell>
          <cell r="X518" t="str">
            <v>Max Pemberton</v>
          </cell>
          <cell r="AD518" t="str">
            <v/>
          </cell>
          <cell r="AF518" t="str">
            <v/>
          </cell>
          <cell r="AN518" t="str">
            <v/>
          </cell>
          <cell r="AR518" t="str">
            <v/>
          </cell>
          <cell r="AS518" t="str">
            <v/>
          </cell>
          <cell r="AZ518" t="str">
            <v/>
          </cell>
          <cell r="BB518" t="str">
            <v/>
          </cell>
          <cell r="BC518" t="str">
            <v/>
          </cell>
          <cell r="BE518" t="b">
            <v>0</v>
          </cell>
          <cell r="BF518">
            <v>6</v>
          </cell>
          <cell r="BM518" t="str">
            <v/>
          </cell>
          <cell r="BO518" t="str">
            <v>14/08/13 KB - Closure authorised by Ian Wilson.  
25/07/13 KB - This will transfer to Chatal Burgess as per e-mails (in folder), however COR2700 will close down and a new CO raised when we are at the stage for starting enhancements.  Max to submit closedo</v>
          </cell>
          <cell r="BQ518" t="str">
            <v/>
          </cell>
          <cell r="BS518" t="str">
            <v/>
          </cell>
          <cell r="BU518" t="str">
            <v/>
          </cell>
          <cell r="BW518" t="str">
            <v/>
          </cell>
          <cell r="BX518" t="str">
            <v/>
          </cell>
          <cell r="BY518" t="str">
            <v/>
          </cell>
          <cell r="BZ518" t="str">
            <v/>
          </cell>
          <cell r="CA518" t="str">
            <v/>
          </cell>
          <cell r="CB518" t="str">
            <v/>
          </cell>
          <cell r="CC518" t="str">
            <v/>
          </cell>
          <cell r="CD518" t="str">
            <v/>
          </cell>
          <cell r="CE518" t="str">
            <v/>
          </cell>
          <cell r="CF518" t="str">
            <v/>
          </cell>
          <cell r="CG518" t="b">
            <v>0</v>
          </cell>
          <cell r="CH518" t="str">
            <v/>
          </cell>
          <cell r="CJ518" t="b">
            <v>0</v>
          </cell>
          <cell r="CK518" t="b">
            <v>0</v>
          </cell>
          <cell r="CL518" t="b">
            <v>0</v>
          </cell>
          <cell r="CM518" t="str">
            <v/>
          </cell>
          <cell r="CO518" t="str">
            <v/>
          </cell>
          <cell r="CP518" t="str">
            <v/>
          </cell>
          <cell r="CQ518" t="b">
            <v>0</v>
          </cell>
          <cell r="CR518" t="b">
            <v>0</v>
          </cell>
          <cell r="CS518" t="str">
            <v/>
          </cell>
          <cell r="CT518" t="str">
            <v/>
          </cell>
          <cell r="CU518" t="str">
            <v/>
          </cell>
          <cell r="CV518" t="str">
            <v/>
          </cell>
          <cell r="CW518" t="str">
            <v/>
          </cell>
          <cell r="CX518" t="b">
            <v>0</v>
          </cell>
          <cell r="CY518" t="b">
            <v>0</v>
          </cell>
          <cell r="CZ518" t="b">
            <v>0</v>
          </cell>
          <cell r="DA518" t="b">
            <v>0</v>
          </cell>
          <cell r="DB518" t="str">
            <v/>
          </cell>
          <cell r="DC518" t="str">
            <v/>
          </cell>
          <cell r="DD518" t="str">
            <v/>
          </cell>
          <cell r="DE518" t="b">
            <v>0</v>
          </cell>
          <cell r="DF518" t="b">
            <v>0</v>
          </cell>
        </row>
        <row r="519">
          <cell r="A519" t="str">
            <v>COR2701</v>
          </cell>
          <cell r="B519" t="str">
            <v>SGN Monthly DVD Market Sector Code Report.</v>
          </cell>
          <cell r="C519" t="str">
            <v>Z2 - Change cancelled</v>
          </cell>
          <cell r="D519">
            <v>41632</v>
          </cell>
          <cell r="E519" t="str">
            <v>CO RCVD 20/07/2012,EQ SENT 06/08/2012,BE PROD 14/08/2012,SN SENT 30/08/2012,BE PROD 14/08/2012,BE SENT 29/08/2012,,BE SENT 29/08/2012,CA RCVD 30/08/2012,SN PROD 30/08/2012,SN SENT 06/09/2012,PD PROD 06/09/2012,PD CLSD 24/12/2013</v>
          </cell>
          <cell r="F519" t="str">
            <v>SGN require additional fields to be added to the monthly market sector code report provided on a DVD</v>
          </cell>
          <cell r="G519" t="b">
            <v>0</v>
          </cell>
          <cell r="H519" t="str">
            <v/>
          </cell>
          <cell r="I519">
            <v>41110</v>
          </cell>
          <cell r="J519">
            <v>41127</v>
          </cell>
          <cell r="L519" t="b">
            <v>0</v>
          </cell>
          <cell r="M519" t="str">
            <v>NNW</v>
          </cell>
          <cell r="N519" t="str">
            <v>SGN</v>
          </cell>
          <cell r="O519" t="str">
            <v>Joel Martin</v>
          </cell>
          <cell r="P519" t="str">
            <v>Joel Martin</v>
          </cell>
          <cell r="Q519" t="str">
            <v>Workload Meeting 25/07/12</v>
          </cell>
          <cell r="R519" t="str">
            <v/>
          </cell>
          <cell r="S519" t="str">
            <v>Lorraine Cave</v>
          </cell>
          <cell r="T519" t="str">
            <v>CO</v>
          </cell>
          <cell r="U519" t="str">
            <v>CLOSED</v>
          </cell>
          <cell r="V519" t="b">
            <v>1</v>
          </cell>
          <cell r="X519" t="str">
            <v/>
          </cell>
          <cell r="Y519">
            <v>41127</v>
          </cell>
          <cell r="Z519">
            <v>41127</v>
          </cell>
          <cell r="AB519">
            <v>41127</v>
          </cell>
          <cell r="AD519" t="str">
            <v/>
          </cell>
          <cell r="AE519">
            <v>41218</v>
          </cell>
          <cell r="AF519" t="str">
            <v>SENT</v>
          </cell>
          <cell r="AG519">
            <v>41127</v>
          </cell>
          <cell r="AH519">
            <v>41135</v>
          </cell>
          <cell r="AI519">
            <v>41150</v>
          </cell>
          <cell r="AJ519">
            <v>41138</v>
          </cell>
          <cell r="AK519">
            <v>41157</v>
          </cell>
          <cell r="AM519">
            <v>41150</v>
          </cell>
          <cell r="AN519" t="str">
            <v>Pre Sanc 28/08/12</v>
          </cell>
          <cell r="AR519" t="str">
            <v/>
          </cell>
          <cell r="AS519" t="str">
            <v>SENT</v>
          </cell>
          <cell r="AT519">
            <v>41150</v>
          </cell>
          <cell r="AU519">
            <v>41151</v>
          </cell>
          <cell r="AV519">
            <v>41165</v>
          </cell>
          <cell r="AW519">
            <v>41158</v>
          </cell>
          <cell r="AX519">
            <v>41172</v>
          </cell>
          <cell r="AZ519" t="str">
            <v/>
          </cell>
          <cell r="BA519">
            <v>41158</v>
          </cell>
          <cell r="BB519" t="str">
            <v/>
          </cell>
          <cell r="BC519" t="str">
            <v>SENT</v>
          </cell>
          <cell r="BD519">
            <v>41158</v>
          </cell>
          <cell r="BE519" t="b">
            <v>0</v>
          </cell>
          <cell r="BF519">
            <v>5</v>
          </cell>
          <cell r="BM519" t="str">
            <v>CLSD</v>
          </cell>
          <cell r="BN519">
            <v>41632</v>
          </cell>
          <cell r="BO519" t="str">
            <v>10/09/12 KB - Transferred from DT to LC due to change in roles.                                                                                            13/08/12 KB - BEIR due date set to 29/08/12 to account for bank holiday, date BEO received set at 14</v>
          </cell>
          <cell r="BQ519" t="str">
            <v/>
          </cell>
          <cell r="BS519" t="str">
            <v/>
          </cell>
          <cell r="BU519" t="str">
            <v/>
          </cell>
          <cell r="BW519" t="str">
            <v/>
          </cell>
          <cell r="BX519" t="str">
            <v/>
          </cell>
          <cell r="BY519" t="str">
            <v/>
          </cell>
          <cell r="BZ519" t="str">
            <v/>
          </cell>
          <cell r="CA519" t="str">
            <v/>
          </cell>
          <cell r="CB519" t="str">
            <v/>
          </cell>
          <cell r="CC519" t="str">
            <v/>
          </cell>
          <cell r="CD519" t="str">
            <v/>
          </cell>
          <cell r="CE519" t="str">
            <v/>
          </cell>
          <cell r="CF519" t="str">
            <v/>
          </cell>
          <cell r="CG519" t="b">
            <v>0</v>
          </cell>
          <cell r="CH519" t="str">
            <v/>
          </cell>
          <cell r="CJ519" t="b">
            <v>0</v>
          </cell>
          <cell r="CK519" t="b">
            <v>0</v>
          </cell>
          <cell r="CL519" t="b">
            <v>0</v>
          </cell>
          <cell r="CM519" t="str">
            <v/>
          </cell>
          <cell r="CO519" t="str">
            <v/>
          </cell>
          <cell r="CP519" t="str">
            <v/>
          </cell>
          <cell r="CQ519" t="b">
            <v>0</v>
          </cell>
          <cell r="CR519" t="b">
            <v>0</v>
          </cell>
          <cell r="CS519" t="str">
            <v/>
          </cell>
          <cell r="CT519" t="str">
            <v/>
          </cell>
          <cell r="CU519" t="str">
            <v/>
          </cell>
          <cell r="CV519" t="str">
            <v/>
          </cell>
          <cell r="CW519" t="str">
            <v/>
          </cell>
          <cell r="CX519" t="b">
            <v>0</v>
          </cell>
          <cell r="CY519" t="b">
            <v>0</v>
          </cell>
          <cell r="CZ519" t="b">
            <v>0</v>
          </cell>
          <cell r="DA519" t="b">
            <v>0</v>
          </cell>
          <cell r="DB519" t="str">
            <v/>
          </cell>
          <cell r="DC519" t="str">
            <v/>
          </cell>
          <cell r="DD519" t="str">
            <v/>
          </cell>
          <cell r="DE519" t="b">
            <v>0</v>
          </cell>
          <cell r="DF519" t="b">
            <v>0</v>
          </cell>
        </row>
        <row r="520">
          <cell r="A520" t="str">
            <v>COR3092</v>
          </cell>
          <cell r="B520" t="str">
            <v>SGN Additional DDS Data Refresh (2013)</v>
          </cell>
          <cell r="C520" t="str">
            <v>Z2 - Change cancelled</v>
          </cell>
          <cell r="D520">
            <v>41543</v>
          </cell>
          <cell r="E520" t="str">
            <v>CO RCVD 14/06/2013
EQ PROD 27/06/2013
EQ-SENT 24/09/2013
BE-PROD 26/09/2013
BE-CLSD 26/09/2013</v>
          </cell>
          <cell r="F520" t="str">
            <v>SGN require an additional DDS DATA refresh extract for both the Scotland and Southern Gas Networks’ meter points.
The extract should contain the same data fields issued on the annual DDS re-fresh extract, however should only relate to the mprns detailed o</v>
          </cell>
          <cell r="G520" t="b">
            <v>0</v>
          </cell>
          <cell r="H520" t="str">
            <v/>
          </cell>
          <cell r="I520">
            <v>41439</v>
          </cell>
          <cell r="J520">
            <v>41452</v>
          </cell>
          <cell r="L520" t="b">
            <v>0</v>
          </cell>
          <cell r="M520" t="str">
            <v>NNW</v>
          </cell>
          <cell r="N520" t="str">
            <v>SGN</v>
          </cell>
          <cell r="O520" t="str">
            <v>Joel Martin</v>
          </cell>
          <cell r="P520" t="str">
            <v>Joel Martin</v>
          </cell>
          <cell r="Q520" t="str">
            <v>In lieu of a Workload meeting, discussed with LC and allocated.</v>
          </cell>
          <cell r="R520" t="str">
            <v/>
          </cell>
          <cell r="S520" t="str">
            <v>Andy Simpson</v>
          </cell>
          <cell r="T520" t="str">
            <v>CO</v>
          </cell>
          <cell r="U520" t="str">
            <v>CLOSED</v>
          </cell>
          <cell r="V520" t="b">
            <v>1</v>
          </cell>
          <cell r="X520" t="str">
            <v>Tom Lineham</v>
          </cell>
          <cell r="Y520">
            <v>41452</v>
          </cell>
          <cell r="AA520">
            <v>41541</v>
          </cell>
          <cell r="AB520">
            <v>41541</v>
          </cell>
          <cell r="AC520">
            <v>0</v>
          </cell>
          <cell r="AD520" t="str">
            <v/>
          </cell>
          <cell r="AF520" t="str">
            <v>SENT</v>
          </cell>
          <cell r="AG520">
            <v>41541</v>
          </cell>
          <cell r="AH520">
            <v>41543</v>
          </cell>
          <cell r="AI520">
            <v>41557</v>
          </cell>
          <cell r="AN520" t="str">
            <v/>
          </cell>
          <cell r="AR520" t="str">
            <v/>
          </cell>
          <cell r="AS520" t="str">
            <v>CLSD</v>
          </cell>
          <cell r="AT520">
            <v>41543</v>
          </cell>
          <cell r="AZ520" t="str">
            <v/>
          </cell>
          <cell r="BB520" t="str">
            <v/>
          </cell>
          <cell r="BC520" t="str">
            <v/>
          </cell>
          <cell r="BE520" t="b">
            <v>0</v>
          </cell>
          <cell r="BF520">
            <v>5</v>
          </cell>
          <cell r="BM520" t="str">
            <v/>
          </cell>
          <cell r="BO520" t="str">
            <v xml:space="preserve">26/09/13 KB - Note received from Joel Martin authorising closure of COR3092 as the work will be carried out by internal SGN resource.  
19/09/13 KB - BA changed from Debi to Tom Lineham per email from Debi.
12/09/13 KB - This has now transferred to Andy </v>
          </cell>
          <cell r="BQ520" t="str">
            <v/>
          </cell>
          <cell r="BS520" t="str">
            <v/>
          </cell>
          <cell r="BU520" t="str">
            <v/>
          </cell>
          <cell r="BW520" t="str">
            <v/>
          </cell>
          <cell r="BX520" t="str">
            <v/>
          </cell>
          <cell r="BY520" t="str">
            <v/>
          </cell>
          <cell r="BZ520" t="str">
            <v/>
          </cell>
          <cell r="CA520" t="str">
            <v/>
          </cell>
          <cell r="CB520" t="str">
            <v/>
          </cell>
          <cell r="CC520" t="str">
            <v/>
          </cell>
          <cell r="CD520" t="str">
            <v/>
          </cell>
          <cell r="CE520" t="str">
            <v/>
          </cell>
          <cell r="CF520" t="str">
            <v/>
          </cell>
          <cell r="CG520" t="b">
            <v>0</v>
          </cell>
          <cell r="CH520" t="str">
            <v/>
          </cell>
          <cell r="CJ520" t="b">
            <v>0</v>
          </cell>
          <cell r="CK520" t="b">
            <v>0</v>
          </cell>
          <cell r="CL520" t="b">
            <v>0</v>
          </cell>
          <cell r="CM520" t="str">
            <v/>
          </cell>
          <cell r="CO520" t="str">
            <v/>
          </cell>
          <cell r="CP520" t="str">
            <v/>
          </cell>
          <cell r="CQ520" t="b">
            <v>0</v>
          </cell>
          <cell r="CR520" t="b">
            <v>0</v>
          </cell>
          <cell r="CS520" t="str">
            <v/>
          </cell>
          <cell r="CT520" t="str">
            <v/>
          </cell>
          <cell r="CU520" t="str">
            <v/>
          </cell>
          <cell r="CV520" t="str">
            <v/>
          </cell>
          <cell r="CW520" t="str">
            <v/>
          </cell>
          <cell r="CX520" t="b">
            <v>0</v>
          </cell>
          <cell r="CY520" t="b">
            <v>0</v>
          </cell>
          <cell r="CZ520" t="b">
            <v>0</v>
          </cell>
          <cell r="DA520" t="b">
            <v>0</v>
          </cell>
          <cell r="DB520" t="str">
            <v/>
          </cell>
          <cell r="DC520" t="str">
            <v/>
          </cell>
          <cell r="DD520" t="str">
            <v/>
          </cell>
          <cell r="DE520" t="b">
            <v>0</v>
          </cell>
          <cell r="DF520" t="b">
            <v>0</v>
          </cell>
        </row>
        <row r="521">
          <cell r="A521" t="str">
            <v>COR2958</v>
          </cell>
          <cell r="B521" t="str">
            <v>Shipper Information Service Decommissioning</v>
          </cell>
          <cell r="C521" t="str">
            <v>Z2 - Change cancelled</v>
          </cell>
          <cell r="D521">
            <v>41478</v>
          </cell>
          <cell r="E521" t="str">
            <v>CO RCVD 11/03/2013
EQ PROD 25/03/2013
EQ-SENT 08/04/2013
BE RCVD 12/04/2013
BE-PROD 26/04/2013
BE SENT 02/05/2013
BE CLSD 23/07/2013</v>
          </cell>
          <cell r="F521" t="str">
            <v>Decommissioning the SIS Applications as soon as possible is required to remove customer dependency on a legacy system and re-direct them to fully-supported alternatives.</v>
          </cell>
          <cell r="G521" t="b">
            <v>1</v>
          </cell>
          <cell r="H521" t="str">
            <v/>
          </cell>
          <cell r="I521">
            <v>41344</v>
          </cell>
          <cell r="J521">
            <v>41358</v>
          </cell>
          <cell r="K521">
            <v>41355</v>
          </cell>
          <cell r="L521" t="b">
            <v>0</v>
          </cell>
          <cell r="M521" t="str">
            <v>NGT</v>
          </cell>
          <cell r="N521" t="str">
            <v>NGT</v>
          </cell>
          <cell r="O521" t="str">
            <v>Sean McGoldrick</v>
          </cell>
          <cell r="P521" t="str">
            <v>Sean McGoldrick</v>
          </cell>
          <cell r="Q521" t="str">
            <v>Workload Meeting 13/03/2013</v>
          </cell>
          <cell r="R521" t="str">
            <v>Lee Foster</v>
          </cell>
          <cell r="S521" t="str">
            <v>Chris Fears</v>
          </cell>
          <cell r="T521" t="str">
            <v>CO</v>
          </cell>
          <cell r="U521" t="str">
            <v>CLOSED</v>
          </cell>
          <cell r="V521" t="b">
            <v>1</v>
          </cell>
          <cell r="X521" t="str">
            <v/>
          </cell>
          <cell r="Y521">
            <v>41358</v>
          </cell>
          <cell r="Z521">
            <v>41361</v>
          </cell>
          <cell r="AA521">
            <v>41372</v>
          </cell>
          <cell r="AB521">
            <v>41372</v>
          </cell>
          <cell r="AD521" t="str">
            <v/>
          </cell>
          <cell r="AE521">
            <v>41463</v>
          </cell>
          <cell r="AF521" t="str">
            <v>SENT</v>
          </cell>
          <cell r="AG521">
            <v>41372</v>
          </cell>
          <cell r="AH521">
            <v>41376</v>
          </cell>
          <cell r="AI521">
            <v>41390</v>
          </cell>
          <cell r="AJ521">
            <v>41390</v>
          </cell>
          <cell r="AL521">
            <v>41396</v>
          </cell>
          <cell r="AM521">
            <v>406638</v>
          </cell>
          <cell r="AN521" t="str">
            <v>Pre Sanction Review Meeting 30/04/13</v>
          </cell>
          <cell r="AR521" t="str">
            <v/>
          </cell>
          <cell r="AS521" t="str">
            <v>CLSD</v>
          </cell>
          <cell r="AT521">
            <v>41478</v>
          </cell>
          <cell r="AZ521" t="str">
            <v/>
          </cell>
          <cell r="BB521" t="str">
            <v/>
          </cell>
          <cell r="BC521" t="str">
            <v/>
          </cell>
          <cell r="BE521" t="b">
            <v>0</v>
          </cell>
          <cell r="BF521">
            <v>5</v>
          </cell>
          <cell r="BM521" t="str">
            <v/>
          </cell>
          <cell r="BO521" t="str">
            <v>23/07/13 KB - Note received from Julie Varney authorising closure of COR2958.  
18/07/13 KB - Note from Chris Fears advising that COR2958 is not progressing.  Await approval to close.  
28/03/2013 AT - New EQR Date Submitted. Updated to 08/04/2013</v>
          </cell>
          <cell r="BQ521" t="str">
            <v/>
          </cell>
          <cell r="BS521" t="str">
            <v/>
          </cell>
          <cell r="BU521" t="str">
            <v/>
          </cell>
          <cell r="BW521" t="str">
            <v/>
          </cell>
          <cell r="BX521" t="str">
            <v/>
          </cell>
          <cell r="BY521" t="str">
            <v/>
          </cell>
          <cell r="BZ521" t="str">
            <v/>
          </cell>
          <cell r="CA521" t="str">
            <v/>
          </cell>
          <cell r="CB521" t="str">
            <v/>
          </cell>
          <cell r="CC521" t="str">
            <v/>
          </cell>
          <cell r="CD521" t="str">
            <v/>
          </cell>
          <cell r="CE521" t="str">
            <v/>
          </cell>
          <cell r="CF521" t="str">
            <v/>
          </cell>
          <cell r="CG521" t="b">
            <v>0</v>
          </cell>
          <cell r="CH521" t="str">
            <v/>
          </cell>
          <cell r="CJ521" t="b">
            <v>0</v>
          </cell>
          <cell r="CK521" t="b">
            <v>0</v>
          </cell>
          <cell r="CL521" t="b">
            <v>0</v>
          </cell>
          <cell r="CM521" t="str">
            <v/>
          </cell>
          <cell r="CO521" t="str">
            <v/>
          </cell>
          <cell r="CP521" t="str">
            <v/>
          </cell>
          <cell r="CQ521" t="b">
            <v>0</v>
          </cell>
          <cell r="CR521" t="b">
            <v>0</v>
          </cell>
          <cell r="CS521" t="str">
            <v/>
          </cell>
          <cell r="CT521" t="str">
            <v/>
          </cell>
          <cell r="CU521" t="str">
            <v/>
          </cell>
          <cell r="CV521" t="str">
            <v/>
          </cell>
          <cell r="CW521" t="str">
            <v/>
          </cell>
          <cell r="CX521" t="b">
            <v>0</v>
          </cell>
          <cell r="CY521" t="b">
            <v>0</v>
          </cell>
          <cell r="CZ521" t="b">
            <v>0</v>
          </cell>
          <cell r="DA521" t="b">
            <v>0</v>
          </cell>
          <cell r="DB521" t="str">
            <v/>
          </cell>
          <cell r="DC521" t="str">
            <v/>
          </cell>
          <cell r="DD521" t="str">
            <v/>
          </cell>
          <cell r="DE521" t="b">
            <v>0</v>
          </cell>
          <cell r="DF521" t="b">
            <v>0</v>
          </cell>
        </row>
        <row r="522">
          <cell r="A522" t="str">
            <v>3391</v>
          </cell>
          <cell r="B522" t="str">
            <v>Ofgem Request for Information related to Change of Supplier activity</v>
          </cell>
          <cell r="C522" t="str">
            <v>Z1 - Change completed</v>
          </cell>
          <cell r="D522">
            <v>42863</v>
          </cell>
          <cell r="E522" t="str">
            <v>CO-RCVD 28/05/2014
BE-PROD 01/10/2014
PD-PROD - 30/06/15
PD-SENT 08/05/17
Moved from PD-SENT to 13.1 CCR awaiting 
ChMC approval 08/11/2017
14. Awaiting ECF sign off
21/11/2017 - 100. Change Completed</v>
          </cell>
          <cell r="F522" t="str">
            <v>Production of monthly / annual reports to provide information to Ofgem about switching activity</v>
          </cell>
          <cell r="G522" t="b">
            <v>0</v>
          </cell>
          <cell r="H522" t="str">
            <v>CR3477</v>
          </cell>
          <cell r="I522">
            <v>41787</v>
          </cell>
          <cell r="K522">
            <v>36558</v>
          </cell>
          <cell r="L522" t="b">
            <v>1</v>
          </cell>
          <cell r="M522" t="str">
            <v>ADN</v>
          </cell>
          <cell r="N522" t="str">
            <v/>
          </cell>
          <cell r="O522" t="str">
            <v>Colin Thomson</v>
          </cell>
          <cell r="P522" t="str">
            <v>Colin Thomson</v>
          </cell>
          <cell r="Q522" t="str">
            <v>ICAF Meeting 27/08/14</v>
          </cell>
          <cell r="R522" t="str">
            <v>Martin Baker</v>
          </cell>
          <cell r="S522" t="str">
            <v>Mark Pollard</v>
          </cell>
          <cell r="T522" t="str">
            <v>CR (Internal)</v>
          </cell>
          <cell r="U522" t="str">
            <v>COMPLETE</v>
          </cell>
          <cell r="V522" t="b">
            <v>1</v>
          </cell>
          <cell r="X522" t="str">
            <v>Paul Orsler</v>
          </cell>
          <cell r="AD522" t="str">
            <v/>
          </cell>
          <cell r="AF522" t="str">
            <v/>
          </cell>
          <cell r="AN522" t="str">
            <v/>
          </cell>
          <cell r="AR522" t="str">
            <v/>
          </cell>
          <cell r="AS522" t="str">
            <v/>
          </cell>
          <cell r="AZ522" t="str">
            <v/>
          </cell>
          <cell r="BB522" t="str">
            <v/>
          </cell>
          <cell r="BC522" t="str">
            <v/>
          </cell>
          <cell r="BE522" t="b">
            <v>0</v>
          </cell>
          <cell r="BF522">
            <v>3</v>
          </cell>
          <cell r="BI522">
            <v>41787</v>
          </cell>
          <cell r="BJ522">
            <v>42874</v>
          </cell>
          <cell r="BK522">
            <v>42863</v>
          </cell>
          <cell r="BL522">
            <v>42891</v>
          </cell>
          <cell r="BM522" t="str">
            <v>SENT</v>
          </cell>
          <cell r="BO522" t="str">
            <v xml:space="preserve">21/11/2017 IB Change Closed
16/11/2017 DC Minutes confirm approval for closure.
27/09/17 DC Email sent to MP asking for new CCN to be raised.
27/07/17 DC PM changed from DD to MP .
8/05/17 DC CCN sent to networks today. 
04/05/17 DC Moved the date out to </v>
          </cell>
          <cell r="BQ522" t="str">
            <v/>
          </cell>
          <cell r="BS522" t="str">
            <v/>
          </cell>
          <cell r="BU522" t="str">
            <v/>
          </cell>
          <cell r="BW522" t="str">
            <v/>
          </cell>
          <cell r="BX522" t="str">
            <v/>
          </cell>
          <cell r="BY522" t="str">
            <v/>
          </cell>
          <cell r="BZ522" t="str">
            <v>UKLP CRDBI006</v>
          </cell>
          <cell r="CA522" t="str">
            <v>T &amp; SS</v>
          </cell>
          <cell r="CB522" t="str">
            <v/>
          </cell>
          <cell r="CC522" t="str">
            <v/>
          </cell>
          <cell r="CD522" t="str">
            <v/>
          </cell>
          <cell r="CE522" t="str">
            <v/>
          </cell>
          <cell r="CF522" t="str">
            <v/>
          </cell>
          <cell r="CG522" t="b">
            <v>0</v>
          </cell>
          <cell r="CH522" t="str">
            <v/>
          </cell>
          <cell r="CJ522" t="b">
            <v>0</v>
          </cell>
          <cell r="CK522" t="b">
            <v>0</v>
          </cell>
          <cell r="CL522" t="b">
            <v>0</v>
          </cell>
          <cell r="CM522" t="str">
            <v/>
          </cell>
          <cell r="CO522" t="str">
            <v/>
          </cell>
          <cell r="CP522" t="str">
            <v/>
          </cell>
          <cell r="CQ522" t="b">
            <v>0</v>
          </cell>
          <cell r="CR522" t="b">
            <v>0</v>
          </cell>
          <cell r="CS522" t="str">
            <v/>
          </cell>
          <cell r="CT522" t="str">
            <v/>
          </cell>
          <cell r="CU522" t="str">
            <v/>
          </cell>
          <cell r="CV522" t="str">
            <v/>
          </cell>
          <cell r="CW522" t="str">
            <v/>
          </cell>
          <cell r="CX522" t="b">
            <v>0</v>
          </cell>
          <cell r="CY522" t="b">
            <v>0</v>
          </cell>
          <cell r="CZ522" t="b">
            <v>0</v>
          </cell>
          <cell r="DA522" t="b">
            <v>0</v>
          </cell>
          <cell r="DB522" t="str">
            <v/>
          </cell>
          <cell r="DC522" t="str">
            <v/>
          </cell>
          <cell r="DD522" t="str">
            <v/>
          </cell>
          <cell r="DE522" t="b">
            <v>0</v>
          </cell>
          <cell r="DF522" t="b">
            <v>0</v>
          </cell>
        </row>
        <row r="523">
          <cell r="A523" t="str">
            <v>COR2137a</v>
          </cell>
          <cell r="B523" t="str">
            <v>Additional UK-L Storage</v>
          </cell>
          <cell r="C523" t="str">
            <v>Z2 - Change cancelled</v>
          </cell>
          <cell r="D523">
            <v>40882</v>
          </cell>
          <cell r="E523" t="str">
            <v>EQ PNDG 05/09/2011,EQ CLSD 05/12/2011</v>
          </cell>
          <cell r="F523" t="str">
            <v>See notes dated 12/09/11</v>
          </cell>
          <cell r="G523" t="b">
            <v>0</v>
          </cell>
          <cell r="H523" t="str">
            <v/>
          </cell>
          <cell r="I523">
            <v>40500</v>
          </cell>
          <cell r="L523" t="b">
            <v>0</v>
          </cell>
          <cell r="M523" t="str">
            <v/>
          </cell>
          <cell r="N523" t="str">
            <v/>
          </cell>
          <cell r="O523" t="str">
            <v/>
          </cell>
          <cell r="P523" t="str">
            <v>Iain Collin</v>
          </cell>
          <cell r="Q523" t="str">
            <v>Workload Meeting 24/11/10</v>
          </cell>
          <cell r="R523" t="str">
            <v/>
          </cell>
          <cell r="S523" t="str">
            <v>Chris Fears</v>
          </cell>
          <cell r="T523" t="str">
            <v>CR (internal)</v>
          </cell>
          <cell r="U523" t="str">
            <v>CLOSED</v>
          </cell>
          <cell r="V523" t="b">
            <v>0</v>
          </cell>
          <cell r="X523" t="str">
            <v>Christina McArthur</v>
          </cell>
          <cell r="AD523" t="str">
            <v/>
          </cell>
          <cell r="AF523" t="str">
            <v>CLSD</v>
          </cell>
          <cell r="AG523">
            <v>40882</v>
          </cell>
          <cell r="AN523" t="str">
            <v/>
          </cell>
          <cell r="AR523" t="str">
            <v/>
          </cell>
          <cell r="AS523" t="str">
            <v/>
          </cell>
          <cell r="AZ523" t="str">
            <v/>
          </cell>
          <cell r="BB523" t="str">
            <v/>
          </cell>
          <cell r="BC523" t="str">
            <v/>
          </cell>
          <cell r="BE523" t="b">
            <v>0</v>
          </cell>
          <cell r="BF523">
            <v>7</v>
          </cell>
          <cell r="BM523" t="str">
            <v/>
          </cell>
          <cell r="BO523" t="str">
            <v xml:space="preserve">05/12/11 KB - Closed as per e-mail from Christina McArthur as this change has been superseded by COR2433.                                                                                                      12/09/11 AK - On 05/09/11 an email was received </v>
          </cell>
          <cell r="BQ523" t="str">
            <v/>
          </cell>
          <cell r="BS523" t="str">
            <v/>
          </cell>
          <cell r="BU523" t="str">
            <v/>
          </cell>
          <cell r="BW523" t="str">
            <v/>
          </cell>
          <cell r="BX523" t="str">
            <v/>
          </cell>
          <cell r="BY523" t="str">
            <v/>
          </cell>
          <cell r="BZ523" t="str">
            <v/>
          </cell>
          <cell r="CA523" t="str">
            <v/>
          </cell>
          <cell r="CB523" t="str">
            <v/>
          </cell>
          <cell r="CC523" t="str">
            <v/>
          </cell>
          <cell r="CD523" t="str">
            <v/>
          </cell>
          <cell r="CE523" t="str">
            <v/>
          </cell>
          <cell r="CF523" t="str">
            <v/>
          </cell>
          <cell r="CG523" t="b">
            <v>0</v>
          </cell>
          <cell r="CH523" t="str">
            <v/>
          </cell>
          <cell r="CJ523" t="b">
            <v>0</v>
          </cell>
          <cell r="CK523" t="b">
            <v>0</v>
          </cell>
          <cell r="CL523" t="b">
            <v>0</v>
          </cell>
          <cell r="CM523" t="str">
            <v/>
          </cell>
          <cell r="CO523" t="str">
            <v/>
          </cell>
          <cell r="CP523" t="str">
            <v/>
          </cell>
          <cell r="CQ523" t="b">
            <v>0</v>
          </cell>
          <cell r="CR523" t="b">
            <v>0</v>
          </cell>
          <cell r="CS523" t="str">
            <v/>
          </cell>
          <cell r="CT523" t="str">
            <v/>
          </cell>
          <cell r="CU523" t="str">
            <v/>
          </cell>
          <cell r="CV523" t="str">
            <v/>
          </cell>
          <cell r="CW523" t="str">
            <v/>
          </cell>
          <cell r="CX523" t="b">
            <v>0</v>
          </cell>
          <cell r="CY523" t="b">
            <v>0</v>
          </cell>
          <cell r="CZ523" t="b">
            <v>0</v>
          </cell>
          <cell r="DA523" t="b">
            <v>0</v>
          </cell>
          <cell r="DB523" t="str">
            <v/>
          </cell>
          <cell r="DC523" t="str">
            <v/>
          </cell>
          <cell r="DD523" t="str">
            <v/>
          </cell>
          <cell r="DE523" t="b">
            <v>0</v>
          </cell>
          <cell r="DF523" t="b">
            <v>0</v>
          </cell>
        </row>
        <row r="524">
          <cell r="A524" t="str">
            <v>COR2149</v>
          </cell>
          <cell r="B524" t="str">
            <v>ASA Updates December 2010</v>
          </cell>
          <cell r="C524" t="str">
            <v>Z1 - Change completed</v>
          </cell>
          <cell r="D524">
            <v>40919</v>
          </cell>
          <cell r="E524" t="str">
            <v>CO RCVD 18/11/2010,BE SENT 04/07/2011,CA RCVD 10/10/2011,SN PNDG 24/10/2011,SN PROD 24/10/2011,SN SENT 24/10/2011,PD PROD 24/10/2011,PD SENT 14/11/2011,PD CLSD 11/01/2012,CO RCVD 18/11/2010,PD CLSD 11/01/2012</v>
          </cell>
          <cell r="F524" t="str">
            <v>Updates to the ASA to reflect recent UNC modifications &amp; change orders</v>
          </cell>
          <cell r="G524" t="b">
            <v>0</v>
          </cell>
          <cell r="H524" t="str">
            <v/>
          </cell>
          <cell r="I524">
            <v>40500</v>
          </cell>
          <cell r="L524" t="b">
            <v>0</v>
          </cell>
          <cell r="M524" t="str">
            <v>ALL</v>
          </cell>
          <cell r="N524" t="str">
            <v/>
          </cell>
          <cell r="O524" t="str">
            <v>All Network Representatives</v>
          </cell>
          <cell r="P524" t="str">
            <v>Andy Miller</v>
          </cell>
          <cell r="Q524" t="str">
            <v>Workload Meeting 24/11/10</v>
          </cell>
          <cell r="R524" t="str">
            <v>Andy Miller</v>
          </cell>
          <cell r="S524" t="str">
            <v>Andy Miller</v>
          </cell>
          <cell r="T524" t="str">
            <v>CO</v>
          </cell>
          <cell r="U524" t="str">
            <v>COMPLETE</v>
          </cell>
          <cell r="V524" t="b">
            <v>0</v>
          </cell>
          <cell r="X524" t="str">
            <v/>
          </cell>
          <cell r="AD524" t="str">
            <v/>
          </cell>
          <cell r="AF524" t="str">
            <v/>
          </cell>
          <cell r="AK524">
            <v>40728</v>
          </cell>
          <cell r="AL524">
            <v>40728</v>
          </cell>
          <cell r="AM524">
            <v>40728</v>
          </cell>
          <cell r="AN524" t="str">
            <v>XEC</v>
          </cell>
          <cell r="AO524">
            <v>40820</v>
          </cell>
          <cell r="AP524">
            <v>0</v>
          </cell>
          <cell r="AR524" t="str">
            <v/>
          </cell>
          <cell r="AS524" t="str">
            <v>SENT</v>
          </cell>
          <cell r="AT524">
            <v>40728</v>
          </cell>
          <cell r="AU524">
            <v>40826</v>
          </cell>
          <cell r="AV524">
            <v>40840</v>
          </cell>
          <cell r="AW524">
            <v>40840</v>
          </cell>
          <cell r="AX524">
            <v>40840</v>
          </cell>
          <cell r="AY524">
            <v>40840</v>
          </cell>
          <cell r="AZ524" t="str">
            <v>Andy Miller</v>
          </cell>
          <cell r="BB524" t="str">
            <v/>
          </cell>
          <cell r="BC524" t="str">
            <v>SENT</v>
          </cell>
          <cell r="BD524">
            <v>40840</v>
          </cell>
          <cell r="BE524" t="b">
            <v>0</v>
          </cell>
          <cell r="BF524">
            <v>8</v>
          </cell>
          <cell r="BJ524">
            <v>40861</v>
          </cell>
          <cell r="BK524">
            <v>40861</v>
          </cell>
          <cell r="BL524">
            <v>40889</v>
          </cell>
          <cell r="BM524" t="str">
            <v>CLSD</v>
          </cell>
          <cell r="BN524">
            <v>40919</v>
          </cell>
          <cell r="BO524" t="str">
            <v>17/01/12 AK - It was agreed &amp; minuted at the CMSG meeting held on 11/01/12 that this change can be closed down.
24/10/11 AK - Email sent to Networks as SN IR stating "Following receipt of your individual Change Authorisations for the above Change Order, I</v>
          </cell>
          <cell r="BQ524" t="str">
            <v/>
          </cell>
          <cell r="BS524" t="str">
            <v/>
          </cell>
          <cell r="BU524" t="str">
            <v/>
          </cell>
          <cell r="BW524" t="str">
            <v/>
          </cell>
          <cell r="BX524" t="str">
            <v/>
          </cell>
          <cell r="BY524" t="str">
            <v/>
          </cell>
          <cell r="BZ524" t="str">
            <v/>
          </cell>
          <cell r="CA524" t="str">
            <v/>
          </cell>
          <cell r="CB524" t="str">
            <v/>
          </cell>
          <cell r="CC524" t="str">
            <v/>
          </cell>
          <cell r="CD524" t="str">
            <v/>
          </cell>
          <cell r="CE524" t="str">
            <v/>
          </cell>
          <cell r="CF524" t="str">
            <v/>
          </cell>
          <cell r="CG524" t="b">
            <v>0</v>
          </cell>
          <cell r="CH524" t="str">
            <v/>
          </cell>
          <cell r="CJ524" t="b">
            <v>0</v>
          </cell>
          <cell r="CK524" t="b">
            <v>0</v>
          </cell>
          <cell r="CL524" t="b">
            <v>0</v>
          </cell>
          <cell r="CM524" t="str">
            <v/>
          </cell>
          <cell r="CO524" t="str">
            <v/>
          </cell>
          <cell r="CP524" t="str">
            <v/>
          </cell>
          <cell r="CQ524" t="b">
            <v>0</v>
          </cell>
          <cell r="CR524" t="b">
            <v>0</v>
          </cell>
          <cell r="CS524" t="str">
            <v/>
          </cell>
          <cell r="CT524" t="str">
            <v/>
          </cell>
          <cell r="CU524" t="str">
            <v/>
          </cell>
          <cell r="CV524" t="str">
            <v/>
          </cell>
          <cell r="CW524" t="str">
            <v/>
          </cell>
          <cell r="CX524" t="b">
            <v>0</v>
          </cell>
          <cell r="CY524" t="b">
            <v>0</v>
          </cell>
          <cell r="CZ524" t="b">
            <v>0</v>
          </cell>
          <cell r="DA524" t="b">
            <v>0</v>
          </cell>
          <cell r="DB524" t="str">
            <v/>
          </cell>
          <cell r="DC524" t="str">
            <v/>
          </cell>
          <cell r="DD524" t="str">
            <v/>
          </cell>
          <cell r="DE524" t="b">
            <v>0</v>
          </cell>
          <cell r="DF524" t="b">
            <v>0</v>
          </cell>
        </row>
        <row r="525">
          <cell r="A525" t="str">
            <v>COR2151</v>
          </cell>
          <cell r="B525" t="str">
            <v>CSEPs Migration</v>
          </cell>
          <cell r="C525" t="str">
            <v>Z1 - Change completed</v>
          </cell>
          <cell r="D525">
            <v>41946</v>
          </cell>
          <cell r="E525" t="str">
            <v>CO RCVD 18/11/2010
EQ PNDG 24/11/2010
EQ PROD 05/10/2012
EQ SENT 05/10/2012
BE PROD 07/11/2012
BE SENT 20/11/2012
CA RCVD 20/11/2012
SN PROD 20/11/2012
PD IMPD 31/08/2013
PD CLSD 03/11/2014</v>
          </cell>
          <cell r="F525" t="str">
            <v/>
          </cell>
          <cell r="G525" t="b">
            <v>0</v>
          </cell>
          <cell r="H525" t="str">
            <v/>
          </cell>
          <cell r="I525">
            <v>40500</v>
          </cell>
          <cell r="J525">
            <v>41152</v>
          </cell>
          <cell r="L525" t="b">
            <v>0</v>
          </cell>
          <cell r="M525" t="str">
            <v/>
          </cell>
          <cell r="N525" t="str">
            <v/>
          </cell>
          <cell r="O525" t="str">
            <v/>
          </cell>
          <cell r="P525" t="str">
            <v>Iain Collin</v>
          </cell>
          <cell r="Q525" t="str">
            <v>Workload Meeting 24/11/10</v>
          </cell>
          <cell r="R525" t="str">
            <v/>
          </cell>
          <cell r="S525" t="str">
            <v>Jessica Harris</v>
          </cell>
          <cell r="T525" t="str">
            <v>CR (internal)</v>
          </cell>
          <cell r="U525" t="str">
            <v>COMPLETE</v>
          </cell>
          <cell r="V525" t="b">
            <v>0</v>
          </cell>
          <cell r="W525">
            <v>41946</v>
          </cell>
          <cell r="X525" t="str">
            <v xml:space="preserve">Hannah Reddy (include Sue Treverton in all correspondence) </v>
          </cell>
          <cell r="Y525">
            <v>41152</v>
          </cell>
          <cell r="Z525">
            <v>41187</v>
          </cell>
          <cell r="AD525" t="str">
            <v/>
          </cell>
          <cell r="AF525" t="str">
            <v>SENT</v>
          </cell>
          <cell r="AG525">
            <v>41187</v>
          </cell>
          <cell r="AK525">
            <v>41233</v>
          </cell>
          <cell r="AM525">
            <v>41233</v>
          </cell>
          <cell r="AN525" t="str">
            <v/>
          </cell>
          <cell r="AR525" t="str">
            <v/>
          </cell>
          <cell r="AS525" t="str">
            <v>SENT</v>
          </cell>
          <cell r="AT525">
            <v>41233</v>
          </cell>
          <cell r="AU525">
            <v>41233</v>
          </cell>
          <cell r="AZ525" t="str">
            <v/>
          </cell>
          <cell r="BB525" t="str">
            <v/>
          </cell>
          <cell r="BC525" t="str">
            <v>PROD</v>
          </cell>
          <cell r="BD525">
            <v>41233</v>
          </cell>
          <cell r="BE525" t="b">
            <v>0</v>
          </cell>
          <cell r="BF525">
            <v>7</v>
          </cell>
          <cell r="BH525">
            <v>41518</v>
          </cell>
          <cell r="BI525">
            <v>41517</v>
          </cell>
          <cell r="BJ525">
            <v>41729</v>
          </cell>
          <cell r="BM525" t="str">
            <v>CLSD</v>
          </cell>
          <cell r="BN525">
            <v>41946</v>
          </cell>
          <cell r="BO525" t="str">
            <v>20/07/15 CM- Update from HR this is now confirmed as closed.
03/10/14 KB - Closedown document approved by Steve Adcock as no Process Owner.  
10/02/14 KB - Update provided by AE in response to request for a CCN date - "I’m waiting for NG to confirm if a d</v>
          </cell>
          <cell r="BQ525" t="str">
            <v/>
          </cell>
          <cell r="BS525" t="str">
            <v/>
          </cell>
          <cell r="BU525" t="str">
            <v/>
          </cell>
          <cell r="BW525" t="str">
            <v/>
          </cell>
          <cell r="BX525" t="str">
            <v/>
          </cell>
          <cell r="BY525" t="str">
            <v/>
          </cell>
          <cell r="BZ525" t="str">
            <v/>
          </cell>
          <cell r="CA525" t="str">
            <v/>
          </cell>
          <cell r="CB525" t="str">
            <v/>
          </cell>
          <cell r="CC525" t="str">
            <v/>
          </cell>
          <cell r="CD525" t="str">
            <v/>
          </cell>
          <cell r="CE525" t="str">
            <v/>
          </cell>
          <cell r="CF525" t="str">
            <v/>
          </cell>
          <cell r="CG525" t="b">
            <v>0</v>
          </cell>
          <cell r="CH525" t="str">
            <v/>
          </cell>
          <cell r="CJ525" t="b">
            <v>0</v>
          </cell>
          <cell r="CK525" t="b">
            <v>0</v>
          </cell>
          <cell r="CL525" t="b">
            <v>0</v>
          </cell>
          <cell r="CM525" t="str">
            <v/>
          </cell>
          <cell r="CO525" t="str">
            <v/>
          </cell>
          <cell r="CP525" t="str">
            <v/>
          </cell>
          <cell r="CQ525" t="b">
            <v>0</v>
          </cell>
          <cell r="CR525" t="b">
            <v>0</v>
          </cell>
          <cell r="CS525" t="str">
            <v/>
          </cell>
          <cell r="CT525" t="str">
            <v/>
          </cell>
          <cell r="CU525" t="str">
            <v/>
          </cell>
          <cell r="CV525" t="str">
            <v/>
          </cell>
          <cell r="CW525" t="str">
            <v/>
          </cell>
          <cell r="CX525" t="b">
            <v>0</v>
          </cell>
          <cell r="CY525" t="b">
            <v>0</v>
          </cell>
          <cell r="CZ525" t="b">
            <v>0</v>
          </cell>
          <cell r="DA525" t="b">
            <v>0</v>
          </cell>
          <cell r="DB525" t="str">
            <v/>
          </cell>
          <cell r="DC525" t="str">
            <v/>
          </cell>
          <cell r="DD525" t="str">
            <v/>
          </cell>
          <cell r="DE525" t="b">
            <v>0</v>
          </cell>
          <cell r="DF525" t="b">
            <v>0</v>
          </cell>
        </row>
        <row r="526">
          <cell r="A526" t="str">
            <v>COR2607</v>
          </cell>
          <cell r="B526" t="str">
            <v>TGT Priority Consumers Report amendment</v>
          </cell>
          <cell r="C526" t="str">
            <v>Z2 - Change cancelled</v>
          </cell>
          <cell r="D526">
            <v>41086</v>
          </cell>
          <cell r="E526" t="str">
            <v>CO RCVD 02/04/2012,EQ PNDG 04/04/2012,EQ PROD 18/04/2012,EQ SENT 24/05/2012,EQ CLSD 26/06/2012</v>
          </cell>
          <cell r="F526" t="str">
            <v>Xoserve provide a TGT Priority Consumers report which NGD upload into the emergency/firm load shedding application. The application uses MPRN as the key identifier and as one of the Priority sites is also a Unique site, the report provides the LMN and not</v>
          </cell>
          <cell r="G526" t="b">
            <v>0</v>
          </cell>
          <cell r="H526" t="str">
            <v/>
          </cell>
          <cell r="I526">
            <v>41001</v>
          </cell>
          <cell r="J526">
            <v>41017</v>
          </cell>
          <cell r="L526" t="b">
            <v>0</v>
          </cell>
          <cell r="M526" t="str">
            <v>NNW</v>
          </cell>
          <cell r="N526" t="str">
            <v>NGD</v>
          </cell>
          <cell r="O526" t="str">
            <v>Alan Raper</v>
          </cell>
          <cell r="P526" t="str">
            <v>Chris Warner</v>
          </cell>
          <cell r="Q526" t="str">
            <v>Workload Meeting 04/04/12</v>
          </cell>
          <cell r="R526" t="str">
            <v>Darren Jackson</v>
          </cell>
          <cell r="S526" t="str">
            <v>Dave Turpin</v>
          </cell>
          <cell r="T526" t="str">
            <v>CO</v>
          </cell>
          <cell r="U526" t="str">
            <v>CLOSED</v>
          </cell>
          <cell r="V526" t="b">
            <v>1</v>
          </cell>
          <cell r="X526" t="str">
            <v>Jon Follows</v>
          </cell>
          <cell r="Y526">
            <v>41017</v>
          </cell>
          <cell r="Z526">
            <v>41054</v>
          </cell>
          <cell r="AA526">
            <v>41054</v>
          </cell>
          <cell r="AB526">
            <v>41053</v>
          </cell>
          <cell r="AD526" t="str">
            <v/>
          </cell>
          <cell r="AE526">
            <v>41052</v>
          </cell>
          <cell r="AF526" t="str">
            <v>CLSD</v>
          </cell>
          <cell r="AG526">
            <v>41086</v>
          </cell>
          <cell r="AN526" t="str">
            <v/>
          </cell>
          <cell r="AR526" t="str">
            <v/>
          </cell>
          <cell r="AS526" t="str">
            <v/>
          </cell>
          <cell r="AZ526" t="str">
            <v/>
          </cell>
          <cell r="BB526" t="str">
            <v/>
          </cell>
          <cell r="BC526" t="str">
            <v/>
          </cell>
          <cell r="BE526" t="b">
            <v>0</v>
          </cell>
          <cell r="BF526">
            <v>5</v>
          </cell>
          <cell r="BM526" t="str">
            <v/>
          </cell>
          <cell r="BO526" t="str">
            <v xml:space="preserve">26/06/12 KB - This CO has been closed at the request of Andy Clasper (NGD) - refer to e-mail in mailbox.  Authorisation also obtained from the NOR (AR).                                                                                                       </v>
          </cell>
          <cell r="BQ526" t="str">
            <v/>
          </cell>
          <cell r="BS526" t="str">
            <v/>
          </cell>
          <cell r="BU526" t="str">
            <v/>
          </cell>
          <cell r="BW526" t="str">
            <v/>
          </cell>
          <cell r="BX526" t="str">
            <v/>
          </cell>
          <cell r="BY526" t="str">
            <v/>
          </cell>
          <cell r="BZ526" t="str">
            <v/>
          </cell>
          <cell r="CA526" t="str">
            <v/>
          </cell>
          <cell r="CB526" t="str">
            <v/>
          </cell>
          <cell r="CC526" t="str">
            <v/>
          </cell>
          <cell r="CD526" t="str">
            <v/>
          </cell>
          <cell r="CE526" t="str">
            <v/>
          </cell>
          <cell r="CF526" t="str">
            <v/>
          </cell>
          <cell r="CG526" t="b">
            <v>0</v>
          </cell>
          <cell r="CH526" t="str">
            <v/>
          </cell>
          <cell r="CJ526" t="b">
            <v>0</v>
          </cell>
          <cell r="CK526" t="b">
            <v>0</v>
          </cell>
          <cell r="CL526" t="b">
            <v>0</v>
          </cell>
          <cell r="CM526" t="str">
            <v/>
          </cell>
          <cell r="CO526" t="str">
            <v/>
          </cell>
          <cell r="CP526" t="str">
            <v/>
          </cell>
          <cell r="CQ526" t="b">
            <v>0</v>
          </cell>
          <cell r="CR526" t="b">
            <v>0</v>
          </cell>
          <cell r="CS526" t="str">
            <v/>
          </cell>
          <cell r="CT526" t="str">
            <v/>
          </cell>
          <cell r="CU526" t="str">
            <v/>
          </cell>
          <cell r="CV526" t="str">
            <v/>
          </cell>
          <cell r="CW526" t="str">
            <v/>
          </cell>
          <cell r="CX526" t="b">
            <v>0</v>
          </cell>
          <cell r="CY526" t="b">
            <v>0</v>
          </cell>
          <cell r="CZ526" t="b">
            <v>0</v>
          </cell>
          <cell r="DA526" t="b">
            <v>0</v>
          </cell>
          <cell r="DB526" t="str">
            <v/>
          </cell>
          <cell r="DC526" t="str">
            <v/>
          </cell>
          <cell r="DD526" t="str">
            <v/>
          </cell>
          <cell r="DE526" t="b">
            <v>0</v>
          </cell>
          <cell r="DF526" t="b">
            <v>0</v>
          </cell>
        </row>
        <row r="527">
          <cell r="A527" t="str">
            <v>COR2607-A</v>
          </cell>
          <cell r="B527" t="str">
            <v>TGT Priority Consumers Report amendment</v>
          </cell>
          <cell r="C527" t="str">
            <v>Z2 - Change cancelled</v>
          </cell>
          <cell r="D527">
            <v>41086</v>
          </cell>
          <cell r="E527" t="str">
            <v>CO RCVD 28/05/2012,EQ CLSD 26/06/2012,CO RCVD 28/05/2012,CO CLSD 26/06/2012</v>
          </cell>
          <cell r="F527" t="str">
            <v>This is a revised CR</v>
          </cell>
          <cell r="G527" t="b">
            <v>0</v>
          </cell>
          <cell r="H527" t="str">
            <v/>
          </cell>
          <cell r="I527">
            <v>41057</v>
          </cell>
          <cell r="J527">
            <v>41073</v>
          </cell>
          <cell r="L527" t="b">
            <v>0</v>
          </cell>
          <cell r="M527" t="str">
            <v>NNW</v>
          </cell>
          <cell r="N527" t="str">
            <v>NGD</v>
          </cell>
          <cell r="O527" t="str">
            <v>Alan Raper</v>
          </cell>
          <cell r="P527" t="str">
            <v>Chris Warner</v>
          </cell>
          <cell r="Q527" t="str">
            <v>Workload Meeting 06/06/12</v>
          </cell>
          <cell r="R527" t="str">
            <v>Darren Jackson</v>
          </cell>
          <cell r="S527" t="str">
            <v>Dave Turpin</v>
          </cell>
          <cell r="T527" t="str">
            <v>CO</v>
          </cell>
          <cell r="U527" t="str">
            <v>CLOSED</v>
          </cell>
          <cell r="V527" t="b">
            <v>1</v>
          </cell>
          <cell r="W527">
            <v>41086</v>
          </cell>
          <cell r="X527" t="str">
            <v>Jon Follows</v>
          </cell>
          <cell r="AD527" t="str">
            <v/>
          </cell>
          <cell r="AF527" t="str">
            <v/>
          </cell>
          <cell r="AN527" t="str">
            <v/>
          </cell>
          <cell r="AR527" t="str">
            <v/>
          </cell>
          <cell r="AS527" t="str">
            <v/>
          </cell>
          <cell r="AZ527" t="str">
            <v/>
          </cell>
          <cell r="BB527" t="str">
            <v/>
          </cell>
          <cell r="BC527" t="str">
            <v/>
          </cell>
          <cell r="BE527" t="b">
            <v>0</v>
          </cell>
          <cell r="BF527">
            <v>5</v>
          </cell>
          <cell r="BM527" t="str">
            <v/>
          </cell>
          <cell r="BO527" t="str">
            <v xml:space="preserve">26/06/12 KB - This CO has been closed at the request of Andy Clasper (NGD) - refer to e-mail in mailbox.  Authorisation also obtained from the NOR (AR).                                                                                                       </v>
          </cell>
          <cell r="BQ527" t="str">
            <v/>
          </cell>
          <cell r="BS527" t="str">
            <v/>
          </cell>
          <cell r="BU527" t="str">
            <v/>
          </cell>
          <cell r="BW527" t="str">
            <v/>
          </cell>
          <cell r="BX527" t="str">
            <v/>
          </cell>
          <cell r="BY527" t="str">
            <v/>
          </cell>
          <cell r="BZ527" t="str">
            <v/>
          </cell>
          <cell r="CA527" t="str">
            <v/>
          </cell>
          <cell r="CB527" t="str">
            <v/>
          </cell>
          <cell r="CC527" t="str">
            <v/>
          </cell>
          <cell r="CD527" t="str">
            <v/>
          </cell>
          <cell r="CE527" t="str">
            <v/>
          </cell>
          <cell r="CF527" t="str">
            <v/>
          </cell>
          <cell r="CG527" t="b">
            <v>0</v>
          </cell>
          <cell r="CH527" t="str">
            <v/>
          </cell>
          <cell r="CJ527" t="b">
            <v>0</v>
          </cell>
          <cell r="CK527" t="b">
            <v>0</v>
          </cell>
          <cell r="CL527" t="b">
            <v>0</v>
          </cell>
          <cell r="CM527" t="str">
            <v/>
          </cell>
          <cell r="CO527" t="str">
            <v/>
          </cell>
          <cell r="CP527" t="str">
            <v/>
          </cell>
          <cell r="CQ527" t="b">
            <v>0</v>
          </cell>
          <cell r="CR527" t="b">
            <v>0</v>
          </cell>
          <cell r="CS527" t="str">
            <v/>
          </cell>
          <cell r="CT527" t="str">
            <v/>
          </cell>
          <cell r="CU527" t="str">
            <v/>
          </cell>
          <cell r="CV527" t="str">
            <v/>
          </cell>
          <cell r="CW527" t="str">
            <v/>
          </cell>
          <cell r="CX527" t="b">
            <v>0</v>
          </cell>
          <cell r="CY527" t="b">
            <v>0</v>
          </cell>
          <cell r="CZ527" t="b">
            <v>0</v>
          </cell>
          <cell r="DA527" t="b">
            <v>0</v>
          </cell>
          <cell r="DB527" t="str">
            <v/>
          </cell>
          <cell r="DC527" t="str">
            <v/>
          </cell>
          <cell r="DD527" t="str">
            <v/>
          </cell>
          <cell r="DE527" t="b">
            <v>0</v>
          </cell>
          <cell r="DF527" t="b">
            <v>0</v>
          </cell>
        </row>
        <row r="528">
          <cell r="A528" t="str">
            <v>3287</v>
          </cell>
          <cell r="B528" t="str">
            <v>Mod 455S - Updating of Meter Asset Information by the Transporter
(ON HOLD PENDING NEW CO)</v>
          </cell>
          <cell r="C528" t="str">
            <v>Z2 - Change cancelled</v>
          </cell>
          <cell r="D528">
            <v>41893</v>
          </cell>
          <cell r="E528" t="str">
            <v>CO-RCVD 24/12/2013
EQ-PROD 09/01/2014
EQ-SENT 31/01/2014
BE-RCVD 06/02/2014
BE-PROD 28/04/2014
BE-CLSD 11/09/2014</v>
          </cell>
          <cell r="F528" t="str">
            <v>Please develop a proposal that accommodates the process steps described in the mod and develop a system solution that permits Xoserve to update Sites &amp; Meters with meter asset details.</v>
          </cell>
          <cell r="G528" t="b">
            <v>0</v>
          </cell>
          <cell r="H528" t="str">
            <v/>
          </cell>
          <cell r="I528">
            <v>41632</v>
          </cell>
          <cell r="J528">
            <v>41648</v>
          </cell>
          <cell r="L528" t="b">
            <v>1</v>
          </cell>
          <cell r="M528" t="str">
            <v>ALL</v>
          </cell>
          <cell r="N528" t="str">
            <v/>
          </cell>
          <cell r="O528" t="str">
            <v>Ruth Thomas</v>
          </cell>
          <cell r="P528" t="str">
            <v>Alan Raper</v>
          </cell>
          <cell r="Q528" t="str">
            <v>Pending formal approval at ICAF on 08/01/14</v>
          </cell>
          <cell r="R528" t="str">
            <v/>
          </cell>
          <cell r="S528" t="str">
            <v>Helen Gohil</v>
          </cell>
          <cell r="T528" t="str">
            <v>CO</v>
          </cell>
          <cell r="U528" t="str">
            <v>CLOSED</v>
          </cell>
          <cell r="V528" t="b">
            <v>1</v>
          </cell>
          <cell r="W528">
            <v>41893</v>
          </cell>
          <cell r="X528" t="str">
            <v/>
          </cell>
          <cell r="Y528">
            <v>41648</v>
          </cell>
          <cell r="AA528">
            <v>41670</v>
          </cell>
          <cell r="AD528" t="str">
            <v/>
          </cell>
          <cell r="AF528" t="str">
            <v>SENT</v>
          </cell>
          <cell r="AG528">
            <v>41670</v>
          </cell>
          <cell r="AH528">
            <v>41676</v>
          </cell>
          <cell r="AI528">
            <v>41689</v>
          </cell>
          <cell r="AJ528">
            <v>41689</v>
          </cell>
          <cell r="AN528" t="str">
            <v/>
          </cell>
          <cell r="AR528" t="str">
            <v/>
          </cell>
          <cell r="AS528" t="str">
            <v>CLSD</v>
          </cell>
          <cell r="AT528">
            <v>41893</v>
          </cell>
          <cell r="AZ528" t="str">
            <v/>
          </cell>
          <cell r="BB528" t="str">
            <v/>
          </cell>
          <cell r="BC528" t="str">
            <v/>
          </cell>
          <cell r="BE528" t="b">
            <v>0</v>
          </cell>
          <cell r="BF528">
            <v>3</v>
          </cell>
          <cell r="BM528" t="str">
            <v/>
          </cell>
          <cell r="BO528" t="str">
            <v>10/05/17 DC email from CF to confirm this change will be transferred to Future release UK Link. 
11/09/14 Closure approved at CMSG meeting on 11/09/14 (see meeting minutes) as incorporated within COR3457 for a combined CMS release. 
12/06/14 KB Closure o</v>
          </cell>
          <cell r="BQ528" t="str">
            <v/>
          </cell>
          <cell r="BS528" t="str">
            <v/>
          </cell>
          <cell r="BU528" t="str">
            <v/>
          </cell>
          <cell r="BW528" t="str">
            <v/>
          </cell>
          <cell r="BX528" t="str">
            <v/>
          </cell>
          <cell r="BY528" t="str">
            <v/>
          </cell>
          <cell r="BZ528" t="str">
            <v/>
          </cell>
          <cell r="CA528" t="str">
            <v/>
          </cell>
          <cell r="CB528" t="str">
            <v/>
          </cell>
          <cell r="CC528" t="str">
            <v/>
          </cell>
          <cell r="CD528" t="str">
            <v/>
          </cell>
          <cell r="CE528" t="str">
            <v/>
          </cell>
          <cell r="CF528" t="str">
            <v/>
          </cell>
          <cell r="CG528" t="b">
            <v>0</v>
          </cell>
          <cell r="CH528" t="str">
            <v/>
          </cell>
          <cell r="CJ528" t="b">
            <v>0</v>
          </cell>
          <cell r="CK528" t="b">
            <v>0</v>
          </cell>
          <cell r="CL528" t="b">
            <v>0</v>
          </cell>
          <cell r="CM528" t="str">
            <v/>
          </cell>
          <cell r="CO528" t="str">
            <v/>
          </cell>
          <cell r="CP528" t="str">
            <v/>
          </cell>
          <cell r="CQ528" t="b">
            <v>0</v>
          </cell>
          <cell r="CR528" t="b">
            <v>0</v>
          </cell>
          <cell r="CS528" t="str">
            <v/>
          </cell>
          <cell r="CT528" t="str">
            <v/>
          </cell>
          <cell r="CU528" t="str">
            <v/>
          </cell>
          <cell r="CV528" t="str">
            <v/>
          </cell>
          <cell r="CW528" t="str">
            <v/>
          </cell>
          <cell r="CX528" t="b">
            <v>0</v>
          </cell>
          <cell r="CY528" t="b">
            <v>0</v>
          </cell>
          <cell r="CZ528" t="b">
            <v>0</v>
          </cell>
          <cell r="DA528" t="b">
            <v>0</v>
          </cell>
          <cell r="DB528" t="str">
            <v/>
          </cell>
          <cell r="DC528" t="str">
            <v/>
          </cell>
          <cell r="DD528" t="str">
            <v/>
          </cell>
          <cell r="DE528" t="b">
            <v>0</v>
          </cell>
          <cell r="DF528" t="b">
            <v>0</v>
          </cell>
        </row>
        <row r="529">
          <cell r="A529" t="str">
            <v>COR2789</v>
          </cell>
          <cell r="B529" t="str">
            <v>Back Billing
(Measures to address unregistered and shipperless sites)</v>
          </cell>
          <cell r="C529" t="str">
            <v>Z1 - Change completed</v>
          </cell>
          <cell r="D529">
            <v>42438</v>
          </cell>
          <cell r="E529" t="str">
            <v>CO RCVD 01/10/2012
EQ PROD 15/10/2012
EQ SENT 15/10/2012
EQ SENT 26/10/2012
BE-SENT 04/10/2013
CA-RCVD 06/11/2013
SN-PROD 06/11/2013
SN-SENT 15/11/2013
PD-PROD 15/11/201
PD-IMPD 22/11/2014
PD-SENT 03/08/2015
PD-CLSD 09/03/2016</v>
          </cell>
          <cell r="F529" t="str">
            <v>The functionality relates to two aspects on Modification Proposal 424.
• To be able to back bill for transportation and energy for a period between the shipper isolating or, as the case may be, isolating and withdrawing from a supply point and subsequent</v>
          </cell>
          <cell r="G529" t="b">
            <v>0</v>
          </cell>
          <cell r="H529" t="str">
            <v/>
          </cell>
          <cell r="I529">
            <v>41183</v>
          </cell>
          <cell r="J529">
            <v>41197</v>
          </cell>
          <cell r="L529" t="b">
            <v>0</v>
          </cell>
          <cell r="M529" t="str">
            <v>ADN</v>
          </cell>
          <cell r="N529" t="str">
            <v/>
          </cell>
          <cell r="O529" t="str">
            <v>Ruth Thomas</v>
          </cell>
          <cell r="P529" t="str">
            <v>Alan Raper</v>
          </cell>
          <cell r="Q529" t="str">
            <v>Workload Meeting 03/10/12</v>
          </cell>
          <cell r="R529" t="str">
            <v>Alison Jennings</v>
          </cell>
          <cell r="S529" t="str">
            <v>Andy Simpson</v>
          </cell>
          <cell r="T529" t="str">
            <v>CO</v>
          </cell>
          <cell r="U529" t="str">
            <v>COMPLETE</v>
          </cell>
          <cell r="V529" t="b">
            <v>1</v>
          </cell>
          <cell r="W529">
            <v>42438</v>
          </cell>
          <cell r="X529" t="str">
            <v>Tom Lineham</v>
          </cell>
          <cell r="Y529">
            <v>41197</v>
          </cell>
          <cell r="Z529">
            <v>41208</v>
          </cell>
          <cell r="AB529">
            <v>41208</v>
          </cell>
          <cell r="AC529">
            <v>0</v>
          </cell>
          <cell r="AD529" t="str">
            <v>12 weeks</v>
          </cell>
          <cell r="AE529">
            <v>41289</v>
          </cell>
          <cell r="AF529" t="str">
            <v>SENT</v>
          </cell>
          <cell r="AG529">
            <v>41208</v>
          </cell>
          <cell r="AM529">
            <v>41551</v>
          </cell>
          <cell r="AN529" t="str">
            <v>The document was approved at the XM2 Review Meeting on 01/10/13.</v>
          </cell>
          <cell r="AO529">
            <v>41558</v>
          </cell>
          <cell r="AP529">
            <v>380925</v>
          </cell>
          <cell r="AR529" t="str">
            <v/>
          </cell>
          <cell r="AS529" t="str">
            <v>SENT</v>
          </cell>
          <cell r="AT529">
            <v>41551</v>
          </cell>
          <cell r="AU529">
            <v>41584</v>
          </cell>
          <cell r="AV529">
            <v>41597</v>
          </cell>
          <cell r="AX529">
            <v>41597</v>
          </cell>
          <cell r="AZ529" t="str">
            <v/>
          </cell>
          <cell r="BA529">
            <v>41593</v>
          </cell>
          <cell r="BB529" t="str">
            <v/>
          </cell>
          <cell r="BC529" t="str">
            <v>SENT</v>
          </cell>
          <cell r="BD529">
            <v>41593</v>
          </cell>
          <cell r="BE529" t="b">
            <v>0</v>
          </cell>
          <cell r="BF529">
            <v>3</v>
          </cell>
          <cell r="BH529">
            <v>41965</v>
          </cell>
          <cell r="BI529">
            <v>41965</v>
          </cell>
          <cell r="BK529">
            <v>42219</v>
          </cell>
          <cell r="BL529">
            <v>42242</v>
          </cell>
          <cell r="BM529" t="str">
            <v>CLSD</v>
          </cell>
          <cell r="BN529">
            <v>42438</v>
          </cell>
          <cell r="BO529" t="str">
            <v>09/03/16 DC The CCN has been sent back approved, as I couldn't find a copy of the ECF in the file I have emailed AS to send a copy of the approved version so we can close the project. Also I have not moved the folder yet untill we received the ECF.
08/03/</v>
          </cell>
          <cell r="BQ529" t="str">
            <v/>
          </cell>
          <cell r="BS529" t="str">
            <v/>
          </cell>
          <cell r="BU529" t="str">
            <v/>
          </cell>
          <cell r="BW529" t="str">
            <v/>
          </cell>
          <cell r="BX529" t="str">
            <v>Medium</v>
          </cell>
          <cell r="BY529" t="str">
            <v/>
          </cell>
          <cell r="BZ529" t="str">
            <v/>
          </cell>
          <cell r="CA529" t="str">
            <v/>
          </cell>
          <cell r="CB529" t="str">
            <v/>
          </cell>
          <cell r="CC529" t="str">
            <v/>
          </cell>
          <cell r="CD529" t="str">
            <v/>
          </cell>
          <cell r="CE529" t="str">
            <v/>
          </cell>
          <cell r="CF529" t="str">
            <v/>
          </cell>
          <cell r="CG529" t="b">
            <v>0</v>
          </cell>
          <cell r="CH529" t="str">
            <v/>
          </cell>
          <cell r="CJ529" t="b">
            <v>0</v>
          </cell>
          <cell r="CK529" t="b">
            <v>0</v>
          </cell>
          <cell r="CL529" t="b">
            <v>0</v>
          </cell>
          <cell r="CM529" t="str">
            <v/>
          </cell>
          <cell r="CO529" t="str">
            <v/>
          </cell>
          <cell r="CP529" t="str">
            <v/>
          </cell>
          <cell r="CQ529" t="b">
            <v>0</v>
          </cell>
          <cell r="CR529" t="b">
            <v>0</v>
          </cell>
          <cell r="CS529" t="str">
            <v/>
          </cell>
          <cell r="CT529" t="str">
            <v/>
          </cell>
          <cell r="CU529" t="str">
            <v/>
          </cell>
          <cell r="CV529" t="str">
            <v/>
          </cell>
          <cell r="CW529" t="str">
            <v/>
          </cell>
          <cell r="CX529" t="b">
            <v>0</v>
          </cell>
          <cell r="CY529" t="b">
            <v>0</v>
          </cell>
          <cell r="CZ529" t="b">
            <v>0</v>
          </cell>
          <cell r="DA529" t="b">
            <v>0</v>
          </cell>
          <cell r="DB529" t="str">
            <v/>
          </cell>
          <cell r="DC529" t="str">
            <v/>
          </cell>
          <cell r="DD529" t="str">
            <v/>
          </cell>
          <cell r="DE529" t="b">
            <v>0</v>
          </cell>
          <cell r="DF529" t="b">
            <v>0</v>
          </cell>
        </row>
        <row r="530">
          <cell r="A530" t="str">
            <v>COR2835</v>
          </cell>
          <cell r="B530" t="str">
            <v>Gemini Entry Environment to Test EU Codes</v>
          </cell>
          <cell r="C530" t="str">
            <v>Z1 - Change completed</v>
          </cell>
          <cell r="D530">
            <v>41467</v>
          </cell>
          <cell r="E530" t="str">
            <v>CO RCVD 03/12/2012
BE SENT 17/12/2012
CA RCVD 20/12/2012
SN PROD 20/12/2012
PD IMPD 09/01/2013
PD-SENT 12/07/2013
PD CLSD 12/07/2013</v>
          </cell>
          <cell r="F530" t="str">
            <v>The Gemini Entry Environment is required from 26th November 2012 until 10th December 2012 inclusive, with the exception of November 28th 2012.</v>
          </cell>
          <cell r="G530" t="b">
            <v>0</v>
          </cell>
          <cell r="H530" t="str">
            <v/>
          </cell>
          <cell r="I530">
            <v>41246</v>
          </cell>
          <cell r="J530">
            <v>41260</v>
          </cell>
          <cell r="L530" t="b">
            <v>0</v>
          </cell>
          <cell r="M530" t="str">
            <v>NNW</v>
          </cell>
          <cell r="N530" t="str">
            <v>NGT</v>
          </cell>
          <cell r="O530" t="str">
            <v>Sean McGoldrick</v>
          </cell>
          <cell r="P530" t="str">
            <v>Sean McGoldrick</v>
          </cell>
          <cell r="Q530" t="str">
            <v>Workload Meeting 05/12/12</v>
          </cell>
          <cell r="R530" t="str">
            <v/>
          </cell>
          <cell r="S530" t="str">
            <v>Andy Earnshaw</v>
          </cell>
          <cell r="T530" t="str">
            <v>CO</v>
          </cell>
          <cell r="U530" t="str">
            <v>COMPLETE</v>
          </cell>
          <cell r="V530" t="b">
            <v>1</v>
          </cell>
          <cell r="W530">
            <v>41467</v>
          </cell>
          <cell r="X530" t="str">
            <v>Tammy Gardner</v>
          </cell>
          <cell r="AD530" t="str">
            <v>3 months</v>
          </cell>
          <cell r="AF530" t="str">
            <v/>
          </cell>
          <cell r="AJ530">
            <v>41260</v>
          </cell>
          <cell r="AM530">
            <v>41260</v>
          </cell>
          <cell r="AN530" t="str">
            <v/>
          </cell>
          <cell r="AO530">
            <v>41260</v>
          </cell>
          <cell r="AR530" t="str">
            <v/>
          </cell>
          <cell r="AS530" t="str">
            <v>SENT</v>
          </cell>
          <cell r="AT530">
            <v>41260</v>
          </cell>
          <cell r="AU530">
            <v>41263</v>
          </cell>
          <cell r="AZ530" t="str">
            <v/>
          </cell>
          <cell r="BB530" t="str">
            <v/>
          </cell>
          <cell r="BC530" t="str">
            <v>PROD</v>
          </cell>
          <cell r="BD530">
            <v>41263</v>
          </cell>
          <cell r="BE530" t="b">
            <v>0</v>
          </cell>
          <cell r="BF530">
            <v>5</v>
          </cell>
          <cell r="BI530">
            <v>41283</v>
          </cell>
          <cell r="BK530">
            <v>41467</v>
          </cell>
          <cell r="BM530" t="str">
            <v>CLSD</v>
          </cell>
          <cell r="BN530">
            <v>41467</v>
          </cell>
          <cell r="BO530" t="str">
            <v>09/01/13 KB - Discussed at Workload meeting.  This was a small piece of work that only required the availability of a test environment for a limited period of time.  This has been completed.  At the outset it was acknowledged that there would not be the r</v>
          </cell>
          <cell r="BQ530" t="str">
            <v/>
          </cell>
          <cell r="BS530" t="str">
            <v/>
          </cell>
          <cell r="BU530" t="str">
            <v/>
          </cell>
          <cell r="BW530" t="str">
            <v/>
          </cell>
          <cell r="BX530" t="str">
            <v/>
          </cell>
          <cell r="BY530" t="str">
            <v/>
          </cell>
          <cell r="BZ530" t="str">
            <v/>
          </cell>
          <cell r="CA530" t="str">
            <v/>
          </cell>
          <cell r="CB530" t="str">
            <v/>
          </cell>
          <cell r="CC530" t="str">
            <v/>
          </cell>
          <cell r="CD530" t="str">
            <v/>
          </cell>
          <cell r="CE530" t="str">
            <v/>
          </cell>
          <cell r="CF530" t="str">
            <v/>
          </cell>
          <cell r="CG530" t="b">
            <v>0</v>
          </cell>
          <cell r="CH530" t="str">
            <v/>
          </cell>
          <cell r="CJ530" t="b">
            <v>0</v>
          </cell>
          <cell r="CK530" t="b">
            <v>0</v>
          </cell>
          <cell r="CL530" t="b">
            <v>0</v>
          </cell>
          <cell r="CM530" t="str">
            <v/>
          </cell>
          <cell r="CO530" t="str">
            <v/>
          </cell>
          <cell r="CP530" t="str">
            <v/>
          </cell>
          <cell r="CQ530" t="b">
            <v>0</v>
          </cell>
          <cell r="CR530" t="b">
            <v>0</v>
          </cell>
          <cell r="CS530" t="str">
            <v/>
          </cell>
          <cell r="CT530" t="str">
            <v/>
          </cell>
          <cell r="CU530" t="str">
            <v/>
          </cell>
          <cell r="CV530" t="str">
            <v/>
          </cell>
          <cell r="CW530" t="str">
            <v/>
          </cell>
          <cell r="CX530" t="b">
            <v>0</v>
          </cell>
          <cell r="CY530" t="b">
            <v>0</v>
          </cell>
          <cell r="CZ530" t="b">
            <v>0</v>
          </cell>
          <cell r="DA530" t="b">
            <v>0</v>
          </cell>
          <cell r="DB530" t="str">
            <v/>
          </cell>
          <cell r="DC530" t="str">
            <v/>
          </cell>
          <cell r="DD530" t="str">
            <v/>
          </cell>
          <cell r="DE530" t="b">
            <v>0</v>
          </cell>
          <cell r="DF530" t="b">
            <v>0</v>
          </cell>
        </row>
        <row r="531">
          <cell r="A531" t="str">
            <v>xrn2412</v>
          </cell>
          <cell r="B531" t="str">
            <v>Ad-hoc Interruption Auction – Autumn 2011</v>
          </cell>
          <cell r="C531" t="str">
            <v>Z1 - Change completed</v>
          </cell>
          <cell r="D531">
            <v>41450</v>
          </cell>
          <cell r="E531" t="str">
            <v>CO RCVD 22/09/2011,EQ PNDG 29/09/2011,EQ CLSD 25/06/2013</v>
          </cell>
          <cell r="F531" t="str">
            <v>NGN and SGN did not secure sufficient interruptible capacity at the annual auction and wish to undertake an ad-hoc auction in advance of waiting for the next annual cycle</v>
          </cell>
          <cell r="G531" t="b">
            <v>0</v>
          </cell>
          <cell r="H531" t="str">
            <v/>
          </cell>
          <cell r="I531">
            <v>40808</v>
          </cell>
          <cell r="J531">
            <v>40822</v>
          </cell>
          <cell r="L531" t="b">
            <v>0</v>
          </cell>
          <cell r="M531" t="str">
            <v>ALL</v>
          </cell>
          <cell r="N531" t="str">
            <v/>
          </cell>
          <cell r="O531" t="str">
            <v>Joanna Ferguson</v>
          </cell>
          <cell r="P531" t="str">
            <v>Joanna Fergusson</v>
          </cell>
          <cell r="Q531" t="str">
            <v>not yet approved</v>
          </cell>
          <cell r="R531" t="str">
            <v>Emma Smith</v>
          </cell>
          <cell r="S531" t="str">
            <v/>
          </cell>
          <cell r="T531" t="str">
            <v>CO</v>
          </cell>
          <cell r="U531" t="str">
            <v>COMPLETE</v>
          </cell>
          <cell r="V531" t="b">
            <v>1</v>
          </cell>
          <cell r="X531" t="str">
            <v/>
          </cell>
          <cell r="Y531">
            <v>40815</v>
          </cell>
          <cell r="AD531" t="str">
            <v/>
          </cell>
          <cell r="AF531" t="str">
            <v>CLSD</v>
          </cell>
          <cell r="AG531">
            <v>41450</v>
          </cell>
          <cell r="AN531" t="str">
            <v/>
          </cell>
          <cell r="AR531" t="str">
            <v/>
          </cell>
          <cell r="AS531" t="str">
            <v/>
          </cell>
          <cell r="AZ531" t="str">
            <v/>
          </cell>
          <cell r="BB531" t="str">
            <v/>
          </cell>
          <cell r="BC531" t="str">
            <v/>
          </cell>
          <cell r="BE531" t="b">
            <v>0</v>
          </cell>
          <cell r="BF531">
            <v>5</v>
          </cell>
          <cell r="BM531" t="str">
            <v/>
          </cell>
          <cell r="BO531" t="str">
            <v xml:space="preserve">25/06/13 KB - E mail received from Joanna authorising closure. 
24/06/13 KB - Authorisation for closure requested from Joanna (this was implemented as a small change by IS Ops without requirement for a project and full project governance). 
13/10/11 AK - </v>
          </cell>
          <cell r="BQ531" t="str">
            <v/>
          </cell>
          <cell r="BS531" t="str">
            <v/>
          </cell>
          <cell r="BU531" t="str">
            <v/>
          </cell>
          <cell r="BW531" t="str">
            <v/>
          </cell>
          <cell r="BX531" t="str">
            <v/>
          </cell>
          <cell r="BY531" t="str">
            <v/>
          </cell>
          <cell r="BZ531" t="str">
            <v/>
          </cell>
          <cell r="CA531" t="str">
            <v/>
          </cell>
          <cell r="CB531" t="str">
            <v/>
          </cell>
          <cell r="CC531" t="str">
            <v/>
          </cell>
          <cell r="CD531" t="str">
            <v/>
          </cell>
          <cell r="CE531" t="str">
            <v/>
          </cell>
          <cell r="CF531" t="str">
            <v/>
          </cell>
          <cell r="CG531" t="b">
            <v>0</v>
          </cell>
          <cell r="CH531" t="str">
            <v/>
          </cell>
          <cell r="CJ531" t="b">
            <v>0</v>
          </cell>
          <cell r="CK531" t="b">
            <v>0</v>
          </cell>
          <cell r="CL531" t="b">
            <v>0</v>
          </cell>
          <cell r="CM531" t="str">
            <v/>
          </cell>
          <cell r="CO531" t="str">
            <v/>
          </cell>
          <cell r="CP531" t="str">
            <v/>
          </cell>
          <cell r="CQ531" t="b">
            <v>0</v>
          </cell>
          <cell r="CR531" t="b">
            <v>0</v>
          </cell>
          <cell r="CS531" t="str">
            <v/>
          </cell>
          <cell r="CT531" t="str">
            <v/>
          </cell>
          <cell r="CU531" t="str">
            <v/>
          </cell>
          <cell r="CV531" t="str">
            <v/>
          </cell>
          <cell r="CW531" t="str">
            <v/>
          </cell>
          <cell r="CX531" t="b">
            <v>0</v>
          </cell>
          <cell r="CY531" t="b">
            <v>0</v>
          </cell>
          <cell r="CZ531" t="b">
            <v>0</v>
          </cell>
          <cell r="DA531" t="b">
            <v>0</v>
          </cell>
          <cell r="DB531" t="str">
            <v/>
          </cell>
          <cell r="DC531" t="str">
            <v/>
          </cell>
          <cell r="DD531" t="str">
            <v/>
          </cell>
          <cell r="DE531" t="b">
            <v>0</v>
          </cell>
          <cell r="DF531" t="b">
            <v>0</v>
          </cell>
        </row>
        <row r="532">
          <cell r="A532" t="str">
            <v>xrn2508</v>
          </cell>
          <cell r="B532" t="str">
            <v xml:space="preserve">Gemini Exit - 37 Month Application Period fault resolution
</v>
          </cell>
          <cell r="C532" t="str">
            <v>Z2 - Change cancelled</v>
          </cell>
          <cell r="D532">
            <v>41309</v>
          </cell>
          <cell r="E532" t="str">
            <v>CO RCVD 23/12/2011,EQ PNDG 23/12/2011,EQ PROD 09/01/2012,EQ CLSD 04/02/2013</v>
          </cell>
          <cell r="F532" t="str">
            <v>While setting up AIEFLEC0009 MOS in Exit application, Period” field under “Setup MOS &gt; Setup General Rule” was given as 25 months. This field should be 37 months.
This issue was highlighted by a Shipper who was trying to add a capacity request to the syst</v>
          </cell>
          <cell r="G532" t="b">
            <v>0</v>
          </cell>
          <cell r="H532" t="str">
            <v/>
          </cell>
          <cell r="I532">
            <v>40900</v>
          </cell>
          <cell r="J532">
            <v>40919</v>
          </cell>
          <cell r="L532" t="b">
            <v>0</v>
          </cell>
          <cell r="M532" t="str">
            <v>NNW</v>
          </cell>
          <cell r="N532" t="str">
            <v>NGT</v>
          </cell>
          <cell r="O532" t="str">
            <v>Sean McGoldrick</v>
          </cell>
          <cell r="P532" t="str">
            <v>Sean McGoldrick</v>
          </cell>
          <cell r="Q532" t="str">
            <v>Not approved as running as a small change rather than a project.</v>
          </cell>
          <cell r="R532" t="str">
            <v/>
          </cell>
          <cell r="S532" t="str">
            <v>Lorraine Cave</v>
          </cell>
          <cell r="T532" t="str">
            <v>CO</v>
          </cell>
          <cell r="U532" t="str">
            <v>CLOSED</v>
          </cell>
          <cell r="V532" t="b">
            <v>1</v>
          </cell>
          <cell r="X532" t="str">
            <v>Alison Kane</v>
          </cell>
          <cell r="Y532">
            <v>40917</v>
          </cell>
          <cell r="AD532" t="str">
            <v/>
          </cell>
          <cell r="AF532" t="str">
            <v>CLSD</v>
          </cell>
          <cell r="AG532">
            <v>41309</v>
          </cell>
          <cell r="AN532" t="str">
            <v/>
          </cell>
          <cell r="AR532" t="str">
            <v/>
          </cell>
          <cell r="AS532" t="str">
            <v/>
          </cell>
          <cell r="AZ532" t="str">
            <v/>
          </cell>
          <cell r="BB532" t="str">
            <v/>
          </cell>
          <cell r="BC532" t="str">
            <v/>
          </cell>
          <cell r="BE532" t="b">
            <v>0</v>
          </cell>
          <cell r="BF532">
            <v>5</v>
          </cell>
          <cell r="BM532" t="str">
            <v/>
          </cell>
          <cell r="BO532" t="str">
            <v>04/02/13 KB - Refer to e-mail sent to UKT confirming that this piece of work was accommodated as a Minor Enhancement.  In view of this a CCN is not required and has therefore not been produced.  Status set to EQ-CLSD.
10/09/12 KB - Transferred from DT to</v>
          </cell>
          <cell r="BQ532" t="str">
            <v/>
          </cell>
          <cell r="BS532" t="str">
            <v/>
          </cell>
          <cell r="BU532" t="str">
            <v/>
          </cell>
          <cell r="BW532" t="str">
            <v/>
          </cell>
          <cell r="BX532" t="str">
            <v/>
          </cell>
          <cell r="BY532" t="str">
            <v/>
          </cell>
          <cell r="BZ532" t="str">
            <v/>
          </cell>
          <cell r="CA532" t="str">
            <v/>
          </cell>
          <cell r="CB532" t="str">
            <v/>
          </cell>
          <cell r="CC532" t="str">
            <v/>
          </cell>
          <cell r="CD532" t="str">
            <v/>
          </cell>
          <cell r="CE532" t="str">
            <v/>
          </cell>
          <cell r="CF532" t="str">
            <v/>
          </cell>
          <cell r="CG532" t="b">
            <v>0</v>
          </cell>
          <cell r="CH532" t="str">
            <v/>
          </cell>
          <cell r="CJ532" t="b">
            <v>0</v>
          </cell>
          <cell r="CK532" t="b">
            <v>0</v>
          </cell>
          <cell r="CL532" t="b">
            <v>0</v>
          </cell>
          <cell r="CM532" t="str">
            <v/>
          </cell>
          <cell r="CO532" t="str">
            <v/>
          </cell>
          <cell r="CP532" t="str">
            <v/>
          </cell>
          <cell r="CQ532" t="b">
            <v>0</v>
          </cell>
          <cell r="CR532" t="b">
            <v>0</v>
          </cell>
          <cell r="CS532" t="str">
            <v/>
          </cell>
          <cell r="CT532" t="str">
            <v/>
          </cell>
          <cell r="CU532" t="str">
            <v/>
          </cell>
          <cell r="CV532" t="str">
            <v/>
          </cell>
          <cell r="CW532" t="str">
            <v/>
          </cell>
          <cell r="CX532" t="b">
            <v>0</v>
          </cell>
          <cell r="CY532" t="b">
            <v>0</v>
          </cell>
          <cell r="CZ532" t="b">
            <v>0</v>
          </cell>
          <cell r="DA532" t="b">
            <v>0</v>
          </cell>
          <cell r="DB532" t="str">
            <v/>
          </cell>
          <cell r="DC532" t="str">
            <v/>
          </cell>
          <cell r="DD532" t="str">
            <v/>
          </cell>
          <cell r="DE532" t="b">
            <v>0</v>
          </cell>
          <cell r="DF532" t="b">
            <v>0</v>
          </cell>
        </row>
        <row r="533">
          <cell r="A533" t="str">
            <v>COR3008</v>
          </cell>
          <cell r="B533" t="str">
            <v>MOD0430 – DCC Day 1 Shipper Technical Design</v>
          </cell>
          <cell r="C533" t="str">
            <v>Z2 - Change cancelled</v>
          </cell>
          <cell r="D533">
            <v>41604</v>
          </cell>
          <cell r="E533" t="str">
            <v>CO RCVD 14/04/2013
EQ PROD 29/04/2013
EQ SENT 11/06/2013
BE RCVD 25/06/2013
BE PROD 25/06/2013
BE-CLSD 26/11/2013</v>
          </cell>
          <cell r="F533" t="str">
            <v>Development of Mod 430 is required to progress the SMIP changes to facilitate the implementation of the DCC.  As part of COR2831 GT's have instructed Xoserve to provide a DCA to deliver the requirements of the Mod.  Once the business requirements are sign</v>
          </cell>
          <cell r="G533" t="b">
            <v>0</v>
          </cell>
          <cell r="H533" t="str">
            <v/>
          </cell>
          <cell r="I533">
            <v>41379</v>
          </cell>
          <cell r="J533">
            <v>41393</v>
          </cell>
          <cell r="L533" t="b">
            <v>0</v>
          </cell>
          <cell r="M533" t="str">
            <v>ALL</v>
          </cell>
          <cell r="N533" t="str">
            <v/>
          </cell>
          <cell r="O533" t="str">
            <v>Joanna Ferguson</v>
          </cell>
          <cell r="P533" t="str">
            <v>Joanna Ferguson</v>
          </cell>
          <cell r="Q533" t="str">
            <v>Workload Meeting 19/04/13</v>
          </cell>
          <cell r="R533" t="str">
            <v>Andy Miller</v>
          </cell>
          <cell r="S533" t="str">
            <v>Lee Chambers</v>
          </cell>
          <cell r="T533" t="str">
            <v>CO</v>
          </cell>
          <cell r="U533" t="str">
            <v>CLOSED</v>
          </cell>
          <cell r="V533" t="b">
            <v>1</v>
          </cell>
          <cell r="X533" t="str">
            <v>Julie Smart</v>
          </cell>
          <cell r="Y533">
            <v>41393</v>
          </cell>
          <cell r="Z533">
            <v>41439</v>
          </cell>
          <cell r="AB533">
            <v>41436</v>
          </cell>
          <cell r="AD533" t="str">
            <v/>
          </cell>
          <cell r="AE533">
            <v>41528</v>
          </cell>
          <cell r="AF533" t="str">
            <v>SENT</v>
          </cell>
          <cell r="AG533">
            <v>41436</v>
          </cell>
          <cell r="AH533">
            <v>41450</v>
          </cell>
          <cell r="AN533" t="str">
            <v/>
          </cell>
          <cell r="AR533" t="str">
            <v/>
          </cell>
          <cell r="AS533" t="str">
            <v>CLSD</v>
          </cell>
          <cell r="AT533">
            <v>41604</v>
          </cell>
          <cell r="AZ533" t="str">
            <v/>
          </cell>
          <cell r="BB533" t="str">
            <v/>
          </cell>
          <cell r="BC533" t="str">
            <v/>
          </cell>
          <cell r="BE533" t="b">
            <v>0</v>
          </cell>
          <cell r="BF533">
            <v>42</v>
          </cell>
          <cell r="BM533" t="str">
            <v/>
          </cell>
          <cell r="BO533" t="str">
            <v>26/11/13 KB - Email received from Jo authorising closure of COR3008 as the BER was delivered under CO2831.  
16/09/13 KB - Note sent to Jo Ferguson requesting her approval to close COR3008 per verbal request from Lee Chambers (as the BER was delivered und</v>
          </cell>
          <cell r="BQ533" t="str">
            <v/>
          </cell>
          <cell r="BS533" t="str">
            <v/>
          </cell>
          <cell r="BU533" t="str">
            <v/>
          </cell>
          <cell r="BW533" t="str">
            <v/>
          </cell>
          <cell r="BX533" t="str">
            <v/>
          </cell>
          <cell r="BY533" t="str">
            <v/>
          </cell>
          <cell r="BZ533" t="str">
            <v/>
          </cell>
          <cell r="CA533" t="str">
            <v/>
          </cell>
          <cell r="CB533" t="str">
            <v/>
          </cell>
          <cell r="CC533" t="str">
            <v/>
          </cell>
          <cell r="CD533" t="str">
            <v/>
          </cell>
          <cell r="CE533" t="str">
            <v/>
          </cell>
          <cell r="CF533" t="str">
            <v/>
          </cell>
          <cell r="CG533" t="b">
            <v>0</v>
          </cell>
          <cell r="CH533" t="str">
            <v/>
          </cell>
          <cell r="CJ533" t="b">
            <v>0</v>
          </cell>
          <cell r="CK533" t="b">
            <v>0</v>
          </cell>
          <cell r="CL533" t="b">
            <v>0</v>
          </cell>
          <cell r="CM533" t="str">
            <v/>
          </cell>
          <cell r="CO533" t="str">
            <v/>
          </cell>
          <cell r="CP533" t="str">
            <v/>
          </cell>
          <cell r="CQ533" t="b">
            <v>0</v>
          </cell>
          <cell r="CR533" t="b">
            <v>0</v>
          </cell>
          <cell r="CS533" t="str">
            <v/>
          </cell>
          <cell r="CT533" t="str">
            <v/>
          </cell>
          <cell r="CU533" t="str">
            <v/>
          </cell>
          <cell r="CV533" t="str">
            <v/>
          </cell>
          <cell r="CW533" t="str">
            <v/>
          </cell>
          <cell r="CX533" t="b">
            <v>0</v>
          </cell>
          <cell r="CY533" t="b">
            <v>0</v>
          </cell>
          <cell r="CZ533" t="b">
            <v>0</v>
          </cell>
          <cell r="DA533" t="b">
            <v>0</v>
          </cell>
          <cell r="DB533" t="str">
            <v/>
          </cell>
          <cell r="DC533" t="str">
            <v/>
          </cell>
          <cell r="DD533" t="str">
            <v/>
          </cell>
          <cell r="DE533" t="b">
            <v>0</v>
          </cell>
          <cell r="DF533" t="b">
            <v>0</v>
          </cell>
        </row>
        <row r="534">
          <cell r="A534" t="str">
            <v>COR3001</v>
          </cell>
          <cell r="B534" t="str">
            <v>Mod 345 - Removal of DMV Regime</v>
          </cell>
          <cell r="C534" t="str">
            <v>Z1 - Change completed</v>
          </cell>
          <cell r="D534">
            <v>41596</v>
          </cell>
          <cell r="E534" t="str">
            <v>CO RCVD 12/04/2013
EQ PROD 24/04/2013
EQ-SENT 03/05/2013
PD-SENT 30/07/2013
PD-CLSD 18/11/2013</v>
          </cell>
          <cell r="F534" t="str">
            <v>UNC Mod 345 removes the option for Users to nominate a Supply Point as Daily Metered where the Daily Read Requirement does not apply ( see G1.5.2) after 30th September 2013.. 
Where Transporter Daily Read Equipment is installed at a DM Supply Point on 30</v>
          </cell>
          <cell r="G534" t="b">
            <v>0</v>
          </cell>
          <cell r="H534" t="str">
            <v/>
          </cell>
          <cell r="I534">
            <v>41376</v>
          </cell>
          <cell r="J534">
            <v>41390</v>
          </cell>
          <cell r="L534" t="b">
            <v>0</v>
          </cell>
          <cell r="M534" t="str">
            <v>ALL</v>
          </cell>
          <cell r="N534" t="str">
            <v/>
          </cell>
          <cell r="O534" t="str">
            <v>Joel Martin</v>
          </cell>
          <cell r="P534" t="str">
            <v>Joel Martin</v>
          </cell>
          <cell r="Q534" t="str">
            <v>Worload Meeting 17/04/2013</v>
          </cell>
          <cell r="R534" t="str">
            <v/>
          </cell>
          <cell r="S534" t="str">
            <v>Lorraine Cave</v>
          </cell>
          <cell r="T534" t="str">
            <v>CO</v>
          </cell>
          <cell r="U534" t="str">
            <v>COMPLETE</v>
          </cell>
          <cell r="V534" t="b">
            <v>1</v>
          </cell>
          <cell r="W534">
            <v>41596</v>
          </cell>
          <cell r="X534" t="str">
            <v>Sue Turnbull</v>
          </cell>
          <cell r="Y534">
            <v>41388</v>
          </cell>
          <cell r="Z534">
            <v>41397</v>
          </cell>
          <cell r="AB534">
            <v>41397</v>
          </cell>
          <cell r="AD534" t="str">
            <v/>
          </cell>
          <cell r="AE534">
            <v>41489</v>
          </cell>
          <cell r="AF534" t="str">
            <v>SENT</v>
          </cell>
          <cell r="AG534">
            <v>41397</v>
          </cell>
          <cell r="AN534" t="str">
            <v/>
          </cell>
          <cell r="AR534" t="str">
            <v/>
          </cell>
          <cell r="AS534" t="str">
            <v/>
          </cell>
          <cell r="AZ534" t="str">
            <v/>
          </cell>
          <cell r="BB534" t="str">
            <v/>
          </cell>
          <cell r="BC534" t="str">
            <v/>
          </cell>
          <cell r="BE534" t="b">
            <v>0</v>
          </cell>
          <cell r="BF534">
            <v>4</v>
          </cell>
          <cell r="BK534">
            <v>41485</v>
          </cell>
          <cell r="BL534">
            <v>41505</v>
          </cell>
          <cell r="BM534" t="str">
            <v>CLSD</v>
          </cell>
          <cell r="BN534">
            <v>41596</v>
          </cell>
          <cell r="BO534" t="str">
            <v>18/11/13 KB - Email closure authorisation received from Joel Martin.</v>
          </cell>
          <cell r="BQ534" t="str">
            <v/>
          </cell>
          <cell r="BS534" t="str">
            <v/>
          </cell>
          <cell r="BU534" t="str">
            <v/>
          </cell>
          <cell r="BW534" t="str">
            <v/>
          </cell>
          <cell r="BX534" t="str">
            <v/>
          </cell>
          <cell r="BY534" t="str">
            <v/>
          </cell>
          <cell r="BZ534" t="str">
            <v/>
          </cell>
          <cell r="CA534" t="str">
            <v/>
          </cell>
          <cell r="CB534" t="str">
            <v/>
          </cell>
          <cell r="CC534" t="str">
            <v/>
          </cell>
          <cell r="CD534" t="str">
            <v/>
          </cell>
          <cell r="CE534" t="str">
            <v/>
          </cell>
          <cell r="CF534" t="str">
            <v/>
          </cell>
          <cell r="CG534" t="b">
            <v>0</v>
          </cell>
          <cell r="CH534" t="str">
            <v/>
          </cell>
          <cell r="CJ534" t="b">
            <v>0</v>
          </cell>
          <cell r="CK534" t="b">
            <v>0</v>
          </cell>
          <cell r="CL534" t="b">
            <v>0</v>
          </cell>
          <cell r="CM534" t="str">
            <v/>
          </cell>
          <cell r="CO534" t="str">
            <v/>
          </cell>
          <cell r="CP534" t="str">
            <v/>
          </cell>
          <cell r="CQ534" t="b">
            <v>0</v>
          </cell>
          <cell r="CR534" t="b">
            <v>0</v>
          </cell>
          <cell r="CS534" t="str">
            <v/>
          </cell>
          <cell r="CT534" t="str">
            <v/>
          </cell>
          <cell r="CU534" t="str">
            <v/>
          </cell>
          <cell r="CV534" t="str">
            <v/>
          </cell>
          <cell r="CW534" t="str">
            <v/>
          </cell>
          <cell r="CX534" t="b">
            <v>0</v>
          </cell>
          <cell r="CY534" t="b">
            <v>0</v>
          </cell>
          <cell r="CZ534" t="b">
            <v>0</v>
          </cell>
          <cell r="DA534" t="b">
            <v>0</v>
          </cell>
          <cell r="DB534" t="str">
            <v/>
          </cell>
          <cell r="DC534" t="str">
            <v/>
          </cell>
          <cell r="DD534" t="str">
            <v/>
          </cell>
          <cell r="DE534" t="b">
            <v>0</v>
          </cell>
          <cell r="DF534" t="b">
            <v>0</v>
          </cell>
        </row>
        <row r="535">
          <cell r="A535" t="str">
            <v>COR3841</v>
          </cell>
          <cell r="B535" t="str">
            <v>UNC Modification 0518S - Shipper Verification of meter and address details following system meter removals - Interim solution</v>
          </cell>
          <cell r="C535" t="str">
            <v>Z2 - Change cancelled</v>
          </cell>
          <cell r="D535">
            <v>42507</v>
          </cell>
          <cell r="E535" t="str">
            <v>CO-RCVD-13/10/2015 
EQ-PNDG-21/10/2015
EQ-PROD-03/11/2015
EQ-SENT-03/11/2015
BE-RCVD- 22/01/2016
BE-PROD- 25/01/2016
BE-PNDG- 05/02/2016
BE-SENT-12/02/2016
BE-CLSD - 17/05/2016</v>
          </cell>
          <cell r="F535" t="str">
            <v>The Gas Safety (Installation &amp; Use) Regulations (GS(I&amp;U)R) require services to be left in a safe condition following a meter removal, an obligation, which Transporters carry out on behalf of suppliers. As part of this desktop checks are undertaken to ensu</v>
          </cell>
          <cell r="G535" t="b">
            <v>0</v>
          </cell>
          <cell r="H535" t="str">
            <v>XRN3834</v>
          </cell>
          <cell r="I535">
            <v>42290</v>
          </cell>
          <cell r="L535" t="b">
            <v>0</v>
          </cell>
          <cell r="M535" t="str">
            <v>ADN</v>
          </cell>
          <cell r="N535" t="str">
            <v>SGN</v>
          </cell>
          <cell r="O535" t="str">
            <v>Sue Hilbourne &amp; Hilary Chapman</v>
          </cell>
          <cell r="P535" t="str">
            <v>Sue Hilbourne</v>
          </cell>
          <cell r="Q535" t="str">
            <v>ICAF 21/10/2015
Pre-Sanction - 10/11/2015</v>
          </cell>
          <cell r="R535" t="str">
            <v>David Addison</v>
          </cell>
          <cell r="S535" t="str">
            <v>Lorraine Cave</v>
          </cell>
          <cell r="T535" t="str">
            <v>CO</v>
          </cell>
          <cell r="U535" t="str">
            <v>CLOSED</v>
          </cell>
          <cell r="V535" t="b">
            <v>1</v>
          </cell>
          <cell r="W535">
            <v>42507</v>
          </cell>
          <cell r="X535" t="str">
            <v>Murray Thomson</v>
          </cell>
          <cell r="AA535">
            <v>42311</v>
          </cell>
          <cell r="AB535">
            <v>42311</v>
          </cell>
          <cell r="AC535">
            <v>0</v>
          </cell>
          <cell r="AD535" t="str">
            <v>3 Months</v>
          </cell>
          <cell r="AE535">
            <v>42403</v>
          </cell>
          <cell r="AF535" t="str">
            <v>SENT</v>
          </cell>
          <cell r="AG535">
            <v>42311</v>
          </cell>
          <cell r="AH535">
            <v>42391</v>
          </cell>
          <cell r="AI535">
            <v>42405</v>
          </cell>
          <cell r="AJ535">
            <v>42405</v>
          </cell>
          <cell r="AK535">
            <v>42416</v>
          </cell>
          <cell r="AM535">
            <v>42412</v>
          </cell>
          <cell r="AN535" t="str">
            <v>Pre-Sanction 10.11.2016</v>
          </cell>
          <cell r="AO535">
            <v>42502</v>
          </cell>
          <cell r="AR535" t="str">
            <v/>
          </cell>
          <cell r="AS535" t="str">
            <v>CLSD</v>
          </cell>
          <cell r="AT535">
            <v>42507</v>
          </cell>
          <cell r="AZ535" t="str">
            <v/>
          </cell>
          <cell r="BB535" t="str">
            <v/>
          </cell>
          <cell r="BC535" t="str">
            <v/>
          </cell>
          <cell r="BE535" t="b">
            <v>0</v>
          </cell>
          <cell r="BF535">
            <v>3</v>
          </cell>
          <cell r="BM535" t="str">
            <v/>
          </cell>
          <cell r="BO535" t="str">
            <v>17/05/16: Sue Hilbourne has emailed to confirm to now close this change down as the BER had expired.
See emails to confirm in the config library.
13.05.16: CM has sent and email to Colin T and Sue asking of they are happy to close this as BER expired on 1</v>
          </cell>
          <cell r="BQ535" t="str">
            <v/>
          </cell>
          <cell r="BS535" t="str">
            <v/>
          </cell>
          <cell r="BU535" t="str">
            <v/>
          </cell>
          <cell r="BW535" t="str">
            <v/>
          </cell>
          <cell r="BX535" t="str">
            <v/>
          </cell>
          <cell r="BY535" t="str">
            <v/>
          </cell>
          <cell r="BZ535" t="str">
            <v/>
          </cell>
          <cell r="CA535" t="str">
            <v/>
          </cell>
          <cell r="CB535" t="str">
            <v/>
          </cell>
          <cell r="CC535" t="str">
            <v/>
          </cell>
          <cell r="CD535" t="str">
            <v/>
          </cell>
          <cell r="CE535" t="str">
            <v/>
          </cell>
          <cell r="CF535" t="str">
            <v/>
          </cell>
          <cell r="CG535" t="b">
            <v>0</v>
          </cell>
          <cell r="CH535" t="str">
            <v/>
          </cell>
          <cell r="CJ535" t="b">
            <v>0</v>
          </cell>
          <cell r="CK535" t="b">
            <v>0</v>
          </cell>
          <cell r="CL535" t="b">
            <v>0</v>
          </cell>
          <cell r="CM535" t="str">
            <v/>
          </cell>
          <cell r="CO535" t="str">
            <v/>
          </cell>
          <cell r="CP535" t="str">
            <v/>
          </cell>
          <cell r="CQ535" t="b">
            <v>0</v>
          </cell>
          <cell r="CR535" t="b">
            <v>0</v>
          </cell>
          <cell r="CS535" t="str">
            <v/>
          </cell>
          <cell r="CT535" t="str">
            <v/>
          </cell>
          <cell r="CU535" t="str">
            <v/>
          </cell>
          <cell r="CV535" t="str">
            <v/>
          </cell>
          <cell r="CW535" t="str">
            <v/>
          </cell>
          <cell r="CX535" t="b">
            <v>0</v>
          </cell>
          <cell r="CY535" t="b">
            <v>0</v>
          </cell>
          <cell r="CZ535" t="b">
            <v>0</v>
          </cell>
          <cell r="DA535" t="b">
            <v>0</v>
          </cell>
          <cell r="DB535" t="str">
            <v/>
          </cell>
          <cell r="DC535" t="str">
            <v/>
          </cell>
          <cell r="DD535" t="str">
            <v/>
          </cell>
          <cell r="DE535" t="b">
            <v>0</v>
          </cell>
          <cell r="DF535" t="b">
            <v>0</v>
          </cell>
        </row>
        <row r="536">
          <cell r="A536" t="str">
            <v>COR3701</v>
          </cell>
          <cell r="B536" t="str">
            <v>Amendment to Theft of Gas Calculator</v>
          </cell>
          <cell r="C536" t="str">
            <v>Z2 - Change cancelled</v>
          </cell>
          <cell r="D536">
            <v>42299</v>
          </cell>
          <cell r="E536" t="str">
            <v>CO-RCVD 15/05/2015
EQ-PNDG 20/05/2015
BE-PNDG 12/08/2015
PD-IMPD 10/09/2015
PD-SENT 24/09/2015
PD-CLSD 22/10/2015</v>
          </cell>
          <cell r="F536" t="str">
            <v>The current theft of gas calculator spreadsheet was provided to all Distribution Networks in 2013 and has been utilised successfully to date. It has though recently been identified that there is an unwanted ‘inbuilt feature’ within the spreadsheet which i</v>
          </cell>
          <cell r="G536" t="b">
            <v>0</v>
          </cell>
          <cell r="H536" t="str">
            <v/>
          </cell>
          <cell r="I536">
            <v>42139</v>
          </cell>
          <cell r="L536" t="b">
            <v>1</v>
          </cell>
          <cell r="M536" t="str">
            <v>ADN</v>
          </cell>
          <cell r="N536" t="str">
            <v>NGD, SSGN, WWU, NGN</v>
          </cell>
          <cell r="O536" t="str">
            <v>Chris Warner</v>
          </cell>
          <cell r="P536" t="str">
            <v>Chris Warner</v>
          </cell>
          <cell r="Q536" t="str">
            <v>ICAF Approved - 20/05/15</v>
          </cell>
          <cell r="R536" t="str">
            <v/>
          </cell>
          <cell r="S536" t="str">
            <v>Dave Addison</v>
          </cell>
          <cell r="T536" t="str">
            <v>CO</v>
          </cell>
          <cell r="U536" t="str">
            <v>CLOSED</v>
          </cell>
          <cell r="V536" t="b">
            <v>1</v>
          </cell>
          <cell r="W536">
            <v>42299</v>
          </cell>
          <cell r="X536" t="str">
            <v>Hilary Chapman/Murray Thomson</v>
          </cell>
          <cell r="AD536" t="str">
            <v/>
          </cell>
          <cell r="AF536" t="str">
            <v/>
          </cell>
          <cell r="AN536" t="str">
            <v/>
          </cell>
          <cell r="AR536" t="str">
            <v/>
          </cell>
          <cell r="AS536" t="str">
            <v/>
          </cell>
          <cell r="AZ536" t="str">
            <v/>
          </cell>
          <cell r="BB536" t="str">
            <v/>
          </cell>
          <cell r="BC536" t="str">
            <v/>
          </cell>
          <cell r="BE536" t="b">
            <v>0</v>
          </cell>
          <cell r="BF536">
            <v>3</v>
          </cell>
          <cell r="BJ536">
            <v>42272</v>
          </cell>
          <cell r="BK536">
            <v>42271</v>
          </cell>
          <cell r="BL536">
            <v>42299</v>
          </cell>
          <cell r="BM536" t="str">
            <v>CLSD</v>
          </cell>
          <cell r="BN536">
            <v>42299</v>
          </cell>
          <cell r="BO536" t="str">
            <v>2/12/15 - CF - This CO ideally should have had a change request and followed the CR route because this change was delivered by BICC team and it was a very small change that was delivered even before this change order was raised referenced in the email sen</v>
          </cell>
          <cell r="BQ536" t="str">
            <v/>
          </cell>
          <cell r="BS536" t="str">
            <v/>
          </cell>
          <cell r="BU536" t="str">
            <v/>
          </cell>
          <cell r="BW536" t="str">
            <v/>
          </cell>
          <cell r="BX536" t="str">
            <v/>
          </cell>
          <cell r="BY536" t="str">
            <v/>
          </cell>
          <cell r="BZ536" t="str">
            <v/>
          </cell>
          <cell r="CA536" t="str">
            <v/>
          </cell>
          <cell r="CB536" t="str">
            <v/>
          </cell>
          <cell r="CC536" t="str">
            <v/>
          </cell>
          <cell r="CD536" t="str">
            <v/>
          </cell>
          <cell r="CE536" t="str">
            <v/>
          </cell>
          <cell r="CF536" t="str">
            <v/>
          </cell>
          <cell r="CG536" t="b">
            <v>0</v>
          </cell>
          <cell r="CH536" t="str">
            <v/>
          </cell>
          <cell r="CJ536" t="b">
            <v>0</v>
          </cell>
          <cell r="CK536" t="b">
            <v>0</v>
          </cell>
          <cell r="CL536" t="b">
            <v>0</v>
          </cell>
          <cell r="CM536" t="str">
            <v/>
          </cell>
          <cell r="CO536" t="str">
            <v/>
          </cell>
          <cell r="CP536" t="str">
            <v/>
          </cell>
          <cell r="CQ536" t="b">
            <v>0</v>
          </cell>
          <cell r="CR536" t="b">
            <v>0</v>
          </cell>
          <cell r="CS536" t="str">
            <v/>
          </cell>
          <cell r="CT536" t="str">
            <v/>
          </cell>
          <cell r="CU536" t="str">
            <v/>
          </cell>
          <cell r="CV536" t="str">
            <v/>
          </cell>
          <cell r="CW536" t="str">
            <v/>
          </cell>
          <cell r="CX536" t="b">
            <v>0</v>
          </cell>
          <cell r="CY536" t="b">
            <v>0</v>
          </cell>
          <cell r="CZ536" t="b">
            <v>0</v>
          </cell>
          <cell r="DA536" t="b">
            <v>0</v>
          </cell>
          <cell r="DB536" t="str">
            <v/>
          </cell>
          <cell r="DC536" t="str">
            <v/>
          </cell>
          <cell r="DD536" t="str">
            <v/>
          </cell>
          <cell r="DE536" t="b">
            <v>0</v>
          </cell>
          <cell r="DF536" t="b">
            <v>0</v>
          </cell>
        </row>
        <row r="537">
          <cell r="A537" t="str">
            <v>4660</v>
          </cell>
          <cell r="B537" t="str">
            <v>Changes to Gemini Online reports :Measurement load error report &amp; Valid Measurement Loaded report to include Class &amp; EUC</v>
          </cell>
          <cell r="C537" t="str">
            <v>Z2 - Change cancelled</v>
          </cell>
          <cell r="D537">
            <v>43222</v>
          </cell>
          <cell r="E537" t="str">
            <v>1. Awaiting ICAF Assignment
Z2 - Change cancelled</v>
          </cell>
          <cell r="F537" t="str">
            <v>Inclusion of Class &amp; EUC to the Gemini Online Measurement load error &amp; Valid Measurement Loaded reports
As part of the UKLP /Nexus implementation, changes were made to the Interface file .CON  Energy is sent to Gemini system at Meter ID , Class &amp; EUC leve</v>
          </cell>
          <cell r="G537" t="b">
            <v>0</v>
          </cell>
          <cell r="H537" t="str">
            <v/>
          </cell>
          <cell r="I537">
            <v>43217</v>
          </cell>
          <cell r="K537">
            <v>43251</v>
          </cell>
          <cell r="L537" t="b">
            <v>0</v>
          </cell>
          <cell r="M537" t="str">
            <v/>
          </cell>
          <cell r="N537" t="str">
            <v/>
          </cell>
          <cell r="O537" t="str">
            <v/>
          </cell>
          <cell r="P537" t="str">
            <v>Jo Tedd</v>
          </cell>
          <cell r="Q537" t="str">
            <v/>
          </cell>
          <cell r="R537" t="str">
            <v>Sat Kalsi</v>
          </cell>
          <cell r="S537" t="str">
            <v/>
          </cell>
          <cell r="T537" t="str">
            <v>CR (Internal)</v>
          </cell>
          <cell r="U537" t="str">
            <v>CLOSED</v>
          </cell>
          <cell r="V537" t="b">
            <v>0</v>
          </cell>
          <cell r="W537">
            <v>43222</v>
          </cell>
          <cell r="X537" t="str">
            <v/>
          </cell>
          <cell r="AD537" t="str">
            <v/>
          </cell>
          <cell r="AF537" t="str">
            <v/>
          </cell>
          <cell r="AN537" t="str">
            <v/>
          </cell>
          <cell r="AR537" t="str">
            <v/>
          </cell>
          <cell r="AS537" t="str">
            <v/>
          </cell>
          <cell r="AZ537" t="str">
            <v/>
          </cell>
          <cell r="BB537" t="str">
            <v/>
          </cell>
          <cell r="BC537" t="str">
            <v/>
          </cell>
          <cell r="BE537" t="b">
            <v>0</v>
          </cell>
          <cell r="BM537" t="str">
            <v/>
          </cell>
          <cell r="BO537" t="str">
            <v>02/05/2018 DC Dan Donovan has decided to withdraw this change as he has he will be submitting another change that incorporates this scope also.
27/04/2018 DC CR submitted for ICAF, Sat Kalsi has approved.</v>
          </cell>
          <cell r="BQ537" t="str">
            <v/>
          </cell>
          <cell r="BS537" t="str">
            <v/>
          </cell>
          <cell r="BU537" t="str">
            <v/>
          </cell>
          <cell r="BW537" t="str">
            <v/>
          </cell>
          <cell r="BX537" t="str">
            <v/>
          </cell>
          <cell r="BY537" t="str">
            <v/>
          </cell>
          <cell r="BZ537" t="str">
            <v/>
          </cell>
          <cell r="CA537" t="str">
            <v>ICAF</v>
          </cell>
          <cell r="CB537" t="str">
            <v/>
          </cell>
          <cell r="CC537" t="str">
            <v/>
          </cell>
          <cell r="CD537" t="str">
            <v>Gemini</v>
          </cell>
          <cell r="CE537" t="str">
            <v>Invoicing</v>
          </cell>
          <cell r="CF537" t="str">
            <v>30-60 days</v>
          </cell>
          <cell r="CG537" t="b">
            <v>1</v>
          </cell>
          <cell r="CH537" t="str">
            <v>Xoserve</v>
          </cell>
          <cell r="CI537">
            <v>43465</v>
          </cell>
          <cell r="CJ537" t="b">
            <v>0</v>
          </cell>
          <cell r="CK537" t="b">
            <v>0</v>
          </cell>
          <cell r="CL537" t="b">
            <v>0</v>
          </cell>
          <cell r="CM537" t="str">
            <v/>
          </cell>
          <cell r="CN537">
            <v>0</v>
          </cell>
          <cell r="CO537" t="str">
            <v/>
          </cell>
          <cell r="CP537" t="str">
            <v>Medium</v>
          </cell>
          <cell r="CQ537" t="b">
            <v>0</v>
          </cell>
          <cell r="CR537" t="b">
            <v>1</v>
          </cell>
          <cell r="CS537" t="str">
            <v/>
          </cell>
          <cell r="CT537" t="str">
            <v>Fortnightly</v>
          </cell>
          <cell r="CU537" t="str">
            <v>One</v>
          </cell>
          <cell r="CV537" t="str">
            <v>Xoserve Internal CR (business improvement initiative)</v>
          </cell>
          <cell r="CW537" t="str">
            <v>Xoserve Only</v>
          </cell>
          <cell r="CX537" t="b">
            <v>1</v>
          </cell>
          <cell r="CY537" t="b">
            <v>1</v>
          </cell>
          <cell r="CZ537" t="b">
            <v>0</v>
          </cell>
          <cell r="DA537" t="b">
            <v>0</v>
          </cell>
          <cell r="DB537" t="str">
            <v>Service Area 20: UK Link Gemini System Services</v>
          </cell>
          <cell r="DC537" t="str">
            <v>Five to Twenty</v>
          </cell>
          <cell r="DD537" t="str">
            <v>Medium</v>
          </cell>
          <cell r="DE537" t="b">
            <v>0</v>
          </cell>
          <cell r="DF537" t="b">
            <v>0</v>
          </cell>
        </row>
        <row r="538">
          <cell r="A538" t="str">
            <v>4630</v>
          </cell>
          <cell r="B538" t="str">
            <v>Introduction of a Project Portfolio Management (PPM) Solution</v>
          </cell>
          <cell r="C538" t="str">
            <v>A9 - Internal change progressing through capture</v>
          </cell>
          <cell r="D538">
            <v>43180</v>
          </cell>
          <cell r="E538" t="str">
            <v>1. Awaiting ICAF Assignment
2.1. Start-Up Approach In Progress
A2 - Capture in Progress</v>
          </cell>
          <cell r="F538" t="str">
            <v/>
          </cell>
          <cell r="G538" t="b">
            <v>0</v>
          </cell>
          <cell r="H538" t="str">
            <v/>
          </cell>
          <cell r="I538">
            <v>43175</v>
          </cell>
          <cell r="K538">
            <v>43281</v>
          </cell>
          <cell r="L538" t="b">
            <v>0</v>
          </cell>
          <cell r="M538" t="str">
            <v/>
          </cell>
          <cell r="N538" t="str">
            <v/>
          </cell>
          <cell r="O538" t="str">
            <v/>
          </cell>
          <cell r="P538" t="str">
            <v>Alex Stuart</v>
          </cell>
          <cell r="Q538" t="str">
            <v/>
          </cell>
          <cell r="R538" t="str">
            <v>Lee Foster/Steve Adock</v>
          </cell>
          <cell r="S538" t="str">
            <v>Alex Stuart</v>
          </cell>
          <cell r="T538" t="str">
            <v>CR (Internal)</v>
          </cell>
          <cell r="U538" t="str">
            <v>LIVE</v>
          </cell>
          <cell r="V538" t="b">
            <v>0</v>
          </cell>
          <cell r="X538" t="str">
            <v/>
          </cell>
          <cell r="AD538" t="str">
            <v/>
          </cell>
          <cell r="AF538" t="str">
            <v/>
          </cell>
          <cell r="AN538" t="str">
            <v/>
          </cell>
          <cell r="AR538" t="str">
            <v/>
          </cell>
          <cell r="AS538" t="str">
            <v/>
          </cell>
          <cell r="AZ538" t="str">
            <v/>
          </cell>
          <cell r="BB538" t="str">
            <v/>
          </cell>
          <cell r="BC538" t="str">
            <v/>
          </cell>
          <cell r="BE538" t="b">
            <v>0</v>
          </cell>
          <cell r="BM538" t="str">
            <v/>
          </cell>
          <cell r="BO538" t="str">
            <v>20/07/2018 DC Alex confirmed this change can stay in capture for the time being.
20/07/2018 DC Chased Alex to confirm the status for this change.
21/03/2018 DC This change was assigned to Alex Stuart, there was some dicusssion around the meaning of "Captu</v>
          </cell>
          <cell r="BQ538" t="str">
            <v/>
          </cell>
          <cell r="BS538" t="str">
            <v/>
          </cell>
          <cell r="BU538" t="str">
            <v/>
          </cell>
          <cell r="BW538" t="str">
            <v/>
          </cell>
          <cell r="BX538" t="str">
            <v/>
          </cell>
          <cell r="BY538" t="str">
            <v/>
          </cell>
          <cell r="BZ538" t="str">
            <v/>
          </cell>
          <cell r="CA538" t="str">
            <v>Other</v>
          </cell>
          <cell r="CB538" t="str">
            <v/>
          </cell>
          <cell r="CC538" t="str">
            <v>Third Party SI / Service Provider</v>
          </cell>
          <cell r="CD538" t="str">
            <v>Other</v>
          </cell>
          <cell r="CE538" t="str">
            <v>Other</v>
          </cell>
          <cell r="CF538" t="str">
            <v>60-100 days</v>
          </cell>
          <cell r="CG538" t="b">
            <v>0</v>
          </cell>
          <cell r="CH538" t="str">
            <v/>
          </cell>
          <cell r="CJ538" t="b">
            <v>0</v>
          </cell>
          <cell r="CK538" t="b">
            <v>0</v>
          </cell>
          <cell r="CL538" t="b">
            <v>0</v>
          </cell>
          <cell r="CM538" t="str">
            <v/>
          </cell>
          <cell r="CN538">
            <v>0</v>
          </cell>
          <cell r="CO538" t="str">
            <v/>
          </cell>
          <cell r="CP538" t="str">
            <v/>
          </cell>
          <cell r="CQ538" t="b">
            <v>0</v>
          </cell>
          <cell r="CR538" t="b">
            <v>0</v>
          </cell>
          <cell r="CS538" t="str">
            <v/>
          </cell>
          <cell r="CT538" t="str">
            <v/>
          </cell>
          <cell r="CU538" t="str">
            <v/>
          </cell>
          <cell r="CV538" t="str">
            <v>Xoserve Internal CR (business improvement initiative)</v>
          </cell>
          <cell r="CW538" t="str">
            <v>Xoserve Only</v>
          </cell>
          <cell r="CX538" t="b">
            <v>0</v>
          </cell>
          <cell r="CY538" t="b">
            <v>0</v>
          </cell>
          <cell r="CZ538" t="b">
            <v>0</v>
          </cell>
          <cell r="DA538" t="b">
            <v>1</v>
          </cell>
          <cell r="DB538" t="str">
            <v>Service Area 23: Internal</v>
          </cell>
          <cell r="DC538" t="str">
            <v>None (Xoserve internal initiative)</v>
          </cell>
          <cell r="DD538" t="str">
            <v>Medium</v>
          </cell>
          <cell r="DE538" t="b">
            <v>0</v>
          </cell>
          <cell r="DF538" t="b">
            <v>0</v>
          </cell>
        </row>
        <row r="539">
          <cell r="A539" t="str">
            <v>4631</v>
          </cell>
          <cell r="B539" t="str">
            <v>UNC Modification 0636C - Updating the parameters for the NTS Optional Commodity Charge</v>
          </cell>
          <cell r="C539" t="str">
            <v>Y2 - ROM completed</v>
          </cell>
          <cell r="D539">
            <v>43194</v>
          </cell>
          <cell r="E539" t="str">
            <v>0. ROM In-Progress
0.5 Change Proposal awaiting MOD approval (ROM complete)</v>
          </cell>
          <cell r="F539" t="str">
            <v>1.	0636C alternate proposal: 
It is proposed the GB-EU Interconnector Points (Moffat (exit) and Bacton* (entry and exit) are exempt (until EU TAR regulation and compliance applies) from any of the 0636 proposed parameter updates and will continue to use t</v>
          </cell>
          <cell r="G539" t="b">
            <v>0</v>
          </cell>
          <cell r="H539" t="str">
            <v>0636C</v>
          </cell>
          <cell r="I539">
            <v>43175</v>
          </cell>
          <cell r="K539">
            <v>43189</v>
          </cell>
          <cell r="L539" t="b">
            <v>0</v>
          </cell>
          <cell r="M539" t="str">
            <v/>
          </cell>
          <cell r="N539" t="str">
            <v/>
          </cell>
          <cell r="O539" t="str">
            <v/>
          </cell>
          <cell r="P539" t="str">
            <v>Steve Pownall</v>
          </cell>
          <cell r="Q539" t="str">
            <v/>
          </cell>
          <cell r="R539" t="str">
            <v>Mike Ronan</v>
          </cell>
          <cell r="S539" t="str">
            <v>Murray Thomson</v>
          </cell>
          <cell r="T539" t="str">
            <v>CP</v>
          </cell>
          <cell r="U539" t="str">
            <v>COMPLETE</v>
          </cell>
          <cell r="V539" t="b">
            <v>0</v>
          </cell>
          <cell r="W539">
            <v>43262</v>
          </cell>
          <cell r="X539" t="str">
            <v/>
          </cell>
          <cell r="AD539" t="str">
            <v/>
          </cell>
          <cell r="AF539" t="str">
            <v/>
          </cell>
          <cell r="AN539" t="str">
            <v/>
          </cell>
          <cell r="AR539" t="str">
            <v/>
          </cell>
          <cell r="AS539" t="str">
            <v/>
          </cell>
          <cell r="AZ539" t="str">
            <v/>
          </cell>
          <cell r="BB539" t="str">
            <v/>
          </cell>
          <cell r="BC539" t="str">
            <v/>
          </cell>
          <cell r="BE539" t="b">
            <v>0</v>
          </cell>
          <cell r="BH539">
            <v>43195</v>
          </cell>
          <cell r="BI539">
            <v>43195</v>
          </cell>
          <cell r="BM539" t="str">
            <v/>
          </cell>
          <cell r="BO539" t="str">
            <v>31/05/2018 RJ - no update from Jo Duncan.
24/05/2018 RJ - Update from Jo Duncan: ROM complete
04/04/18 DC The Rom response was sent out today.
04/04/2018 DC Murray has confimed that Paul orsler has spoken to the customer to advise them this ROM would be l</v>
          </cell>
          <cell r="BQ539" t="str">
            <v/>
          </cell>
          <cell r="BS539" t="str">
            <v/>
          </cell>
          <cell r="BU539" t="str">
            <v/>
          </cell>
          <cell r="BW539" t="str">
            <v/>
          </cell>
          <cell r="BX539" t="str">
            <v/>
          </cell>
          <cell r="BY539" t="str">
            <v/>
          </cell>
          <cell r="BZ539" t="str">
            <v/>
          </cell>
          <cell r="CA539" t="str">
            <v>Data Office</v>
          </cell>
          <cell r="CB539" t="str">
            <v/>
          </cell>
          <cell r="CC539" t="str">
            <v>Third Party SI / Service Provider</v>
          </cell>
          <cell r="CD539" t="str">
            <v>Gemini</v>
          </cell>
          <cell r="CE539" t="str">
            <v>Other</v>
          </cell>
          <cell r="CF539" t="str">
            <v/>
          </cell>
          <cell r="CG539" t="b">
            <v>0</v>
          </cell>
          <cell r="CH539" t="str">
            <v/>
          </cell>
          <cell r="CJ539" t="b">
            <v>0</v>
          </cell>
          <cell r="CK539" t="b">
            <v>0</v>
          </cell>
          <cell r="CL539" t="b">
            <v>0</v>
          </cell>
          <cell r="CM539" t="str">
            <v/>
          </cell>
          <cell r="CN539">
            <v>0</v>
          </cell>
          <cell r="CO539" t="str">
            <v/>
          </cell>
          <cell r="CP539" t="str">
            <v/>
          </cell>
          <cell r="CQ539" t="b">
            <v>0</v>
          </cell>
          <cell r="CR539" t="b">
            <v>0</v>
          </cell>
          <cell r="CS539" t="str">
            <v/>
          </cell>
          <cell r="CT539" t="str">
            <v/>
          </cell>
          <cell r="CU539" t="str">
            <v/>
          </cell>
          <cell r="CV539" t="str">
            <v>MOD/Ofgem</v>
          </cell>
          <cell r="CW539" t="str">
            <v>Multiple Market Participants</v>
          </cell>
          <cell r="CX539" t="b">
            <v>1</v>
          </cell>
          <cell r="CY539" t="b">
            <v>0</v>
          </cell>
          <cell r="CZ539" t="b">
            <v>0</v>
          </cell>
          <cell r="DA539" t="b">
            <v>0</v>
          </cell>
          <cell r="DB539" t="str">
            <v/>
          </cell>
          <cell r="DC539" t="str">
            <v/>
          </cell>
          <cell r="DD539" t="str">
            <v/>
          </cell>
          <cell r="DE539" t="b">
            <v>0</v>
          </cell>
          <cell r="DF539" t="b">
            <v>0</v>
          </cell>
        </row>
        <row r="540">
          <cell r="A540" t="str">
            <v>4661</v>
          </cell>
          <cell r="B540" t="str">
            <v>Request for Project Management resource to manage the analysis and resolution of the issues with the Amendment invoice</v>
          </cell>
          <cell r="C540" t="str">
            <v>Z2 - Change cancelled</v>
          </cell>
          <cell r="D540">
            <v>43249</v>
          </cell>
          <cell r="E540" t="str">
            <v>1. Awaiting ICAF Assignment
A2 - Capture in Progress
Z2 - Change cancelled</v>
          </cell>
          <cell r="F540" t="str">
            <v xml:space="preserve">There are 3 strands of work currently ongoing to undertake analysis and corrective actions on the significant differences between the values being issued on the Amendment Invoice file (AMS) and the two supporting information files (ASP &amp; AML). There is a </v>
          </cell>
          <cell r="G540" t="b">
            <v>0</v>
          </cell>
          <cell r="H540" t="str">
            <v/>
          </cell>
          <cell r="I540">
            <v>43220</v>
          </cell>
          <cell r="K540">
            <v>43249</v>
          </cell>
          <cell r="L540" t="b">
            <v>0</v>
          </cell>
          <cell r="M540" t="str">
            <v/>
          </cell>
          <cell r="N540" t="str">
            <v/>
          </cell>
          <cell r="O540" t="str">
            <v/>
          </cell>
          <cell r="P540" t="str">
            <v>Dan Donovan</v>
          </cell>
          <cell r="Q540" t="str">
            <v/>
          </cell>
          <cell r="R540" t="str">
            <v>Sat Kalsi</v>
          </cell>
          <cell r="S540" t="str">
            <v>Lee Foster</v>
          </cell>
          <cell r="T540" t="str">
            <v>CR (Internal)</v>
          </cell>
          <cell r="U540" t="str">
            <v>CLOSED</v>
          </cell>
          <cell r="V540" t="b">
            <v>0</v>
          </cell>
          <cell r="W540">
            <v>43249</v>
          </cell>
          <cell r="X540" t="str">
            <v/>
          </cell>
          <cell r="AD540" t="str">
            <v/>
          </cell>
          <cell r="AF540" t="str">
            <v/>
          </cell>
          <cell r="AN540" t="str">
            <v/>
          </cell>
          <cell r="AR540" t="str">
            <v/>
          </cell>
          <cell r="AS540" t="str">
            <v/>
          </cell>
          <cell r="AZ540" t="str">
            <v/>
          </cell>
          <cell r="BB540" t="str">
            <v/>
          </cell>
          <cell r="BC540" t="str">
            <v/>
          </cell>
          <cell r="BE540" t="b">
            <v>0</v>
          </cell>
          <cell r="BM540" t="str">
            <v/>
          </cell>
          <cell r="BO540" t="str">
            <v>29/05/2018 DC Dan has confirmed that this change can now be closed.
29/05/2018 DC Alex is to confirm if this change can be closed, Lee Fostr took an action of line to deal with this change.  If it is to be closed we will need an email confirm this.
02/05/</v>
          </cell>
          <cell r="BQ540" t="str">
            <v/>
          </cell>
          <cell r="BS540" t="str">
            <v/>
          </cell>
          <cell r="BU540" t="str">
            <v/>
          </cell>
          <cell r="BW540" t="str">
            <v/>
          </cell>
          <cell r="BX540" t="str">
            <v/>
          </cell>
          <cell r="BY540" t="str">
            <v/>
          </cell>
          <cell r="BZ540" t="str">
            <v/>
          </cell>
          <cell r="CA540" t="str">
            <v>R &amp; N</v>
          </cell>
          <cell r="CB540" t="str">
            <v/>
          </cell>
          <cell r="CC540" t="str">
            <v>Third Party SI / Service Provider</v>
          </cell>
          <cell r="CD540" t="str">
            <v>ISU</v>
          </cell>
          <cell r="CE540" t="str">
            <v>Invoicing</v>
          </cell>
          <cell r="CF540" t="str">
            <v>100+ days</v>
          </cell>
          <cell r="CG540" t="b">
            <v>1</v>
          </cell>
          <cell r="CH540" t="str">
            <v>Xoserve</v>
          </cell>
          <cell r="CI540">
            <v>43437</v>
          </cell>
          <cell r="CJ540" t="b">
            <v>1</v>
          </cell>
          <cell r="CK540" t="b">
            <v>1</v>
          </cell>
          <cell r="CL540" t="b">
            <v>1</v>
          </cell>
          <cell r="CM540" t="str">
            <v/>
          </cell>
          <cell r="CN540">
            <v>0</v>
          </cell>
          <cell r="CO540" t="str">
            <v/>
          </cell>
          <cell r="CP540" t="str">
            <v>High</v>
          </cell>
          <cell r="CQ540" t="b">
            <v>0</v>
          </cell>
          <cell r="CR540" t="b">
            <v>1</v>
          </cell>
          <cell r="CS540" t="str">
            <v/>
          </cell>
          <cell r="CT540" t="str">
            <v>Daily</v>
          </cell>
          <cell r="CU540" t="str">
            <v>Five to Ten</v>
          </cell>
          <cell r="CV540" t="str">
            <v>Xoserve Internal CR (business improvement initiative)</v>
          </cell>
          <cell r="CW540" t="str">
            <v>Multiple Market Participants</v>
          </cell>
          <cell r="CX540" t="b">
            <v>1</v>
          </cell>
          <cell r="CY540" t="b">
            <v>1</v>
          </cell>
          <cell r="CZ540" t="b">
            <v>0</v>
          </cell>
          <cell r="DA540" t="b">
            <v>1</v>
          </cell>
          <cell r="DB540" t="str">
            <v>Service Area 17: UK Link Services</v>
          </cell>
          <cell r="DC540" t="str">
            <v>All</v>
          </cell>
          <cell r="DD540" t="str">
            <v>High</v>
          </cell>
          <cell r="DE540" t="b">
            <v>0</v>
          </cell>
          <cell r="DF540" t="b">
            <v>0</v>
          </cell>
        </row>
        <row r="541">
          <cell r="A541" t="str">
            <v>COR3825</v>
          </cell>
          <cell r="B541" t="str">
            <v>Feasibility Analysis for CMS, Gemini and Data Centre Shared Services</v>
          </cell>
          <cell r="C541" t="str">
            <v>Z2 - Change cancelled</v>
          </cell>
          <cell r="D541">
            <v>42837</v>
          </cell>
          <cell r="E541" t="str">
            <v>CO-RCVD- 04/12/15</v>
          </cell>
          <cell r="F541" t="str">
            <v>Gemini, CMS and the shared services currently provided from the Peterborough/Kettering Data Centres are three key areas which require more robust thinking in terms of the target architecture that they should be aiming for and the resulting optimum transit</v>
          </cell>
          <cell r="G541" t="b">
            <v>0</v>
          </cell>
          <cell r="H541" t="str">
            <v>xrn3825</v>
          </cell>
          <cell r="I541">
            <v>42270</v>
          </cell>
          <cell r="L541" t="b">
            <v>0</v>
          </cell>
          <cell r="M541" t="str">
            <v/>
          </cell>
          <cell r="N541" t="str">
            <v/>
          </cell>
          <cell r="O541" t="str">
            <v/>
          </cell>
          <cell r="P541" t="str">
            <v>Azam Saddique</v>
          </cell>
          <cell r="Q541" t="str">
            <v>ICAF- 30/09/15</v>
          </cell>
          <cell r="R541" t="str">
            <v/>
          </cell>
          <cell r="S541" t="str">
            <v>Azam Saddique</v>
          </cell>
          <cell r="T541" t="str">
            <v>CR (internal)</v>
          </cell>
          <cell r="U541" t="str">
            <v>CLOSED</v>
          </cell>
          <cell r="V541" t="b">
            <v>0</v>
          </cell>
          <cell r="X541" t="str">
            <v>Azam Saddique</v>
          </cell>
          <cell r="AD541" t="str">
            <v/>
          </cell>
          <cell r="AF541" t="str">
            <v/>
          </cell>
          <cell r="AN541" t="str">
            <v/>
          </cell>
          <cell r="AR541" t="str">
            <v/>
          </cell>
          <cell r="AS541" t="str">
            <v/>
          </cell>
          <cell r="AZ541" t="str">
            <v/>
          </cell>
          <cell r="BB541" t="str">
            <v/>
          </cell>
          <cell r="BC541" t="str">
            <v/>
          </cell>
          <cell r="BE541" t="b">
            <v>0</v>
          </cell>
          <cell r="BF541">
            <v>7</v>
          </cell>
          <cell r="BM541" t="str">
            <v/>
          </cell>
          <cell r="BO541" t="str">
            <v xml:space="preserve">12/10/2017 DC RP sent an email to AS requesting permission to close the project, he has responded to say it can be closed since the work has been completed. 
03/02/16: Not tracked on the above and below the line report - left on the plan- but not tracked </v>
          </cell>
          <cell r="BQ541" t="str">
            <v/>
          </cell>
          <cell r="BS541" t="str">
            <v/>
          </cell>
          <cell r="BU541" t="str">
            <v/>
          </cell>
          <cell r="BW541" t="str">
            <v/>
          </cell>
          <cell r="BX541" t="str">
            <v>Low</v>
          </cell>
          <cell r="BY541" t="str">
            <v/>
          </cell>
          <cell r="BZ541" t="str">
            <v/>
          </cell>
          <cell r="CA541" t="str">
            <v/>
          </cell>
          <cell r="CB541" t="str">
            <v/>
          </cell>
          <cell r="CC541" t="str">
            <v/>
          </cell>
          <cell r="CD541" t="str">
            <v/>
          </cell>
          <cell r="CE541" t="str">
            <v/>
          </cell>
          <cell r="CF541" t="str">
            <v/>
          </cell>
          <cell r="CG541" t="b">
            <v>0</v>
          </cell>
          <cell r="CH541" t="str">
            <v/>
          </cell>
          <cell r="CJ541" t="b">
            <v>0</v>
          </cell>
          <cell r="CK541" t="b">
            <v>0</v>
          </cell>
          <cell r="CL541" t="b">
            <v>0</v>
          </cell>
          <cell r="CM541" t="str">
            <v/>
          </cell>
          <cell r="CO541" t="str">
            <v/>
          </cell>
          <cell r="CP541" t="str">
            <v/>
          </cell>
          <cell r="CQ541" t="b">
            <v>0</v>
          </cell>
          <cell r="CR541" t="b">
            <v>0</v>
          </cell>
          <cell r="CS541" t="str">
            <v/>
          </cell>
          <cell r="CT541" t="str">
            <v/>
          </cell>
          <cell r="CU541" t="str">
            <v/>
          </cell>
          <cell r="CV541" t="str">
            <v/>
          </cell>
          <cell r="CW541" t="str">
            <v/>
          </cell>
          <cell r="CX541" t="b">
            <v>0</v>
          </cell>
          <cell r="CY541" t="b">
            <v>0</v>
          </cell>
          <cell r="CZ541" t="b">
            <v>0</v>
          </cell>
          <cell r="DA541" t="b">
            <v>0</v>
          </cell>
          <cell r="DB541" t="str">
            <v/>
          </cell>
          <cell r="DC541" t="str">
            <v/>
          </cell>
          <cell r="DD541" t="str">
            <v/>
          </cell>
          <cell r="DE541" t="b">
            <v>0</v>
          </cell>
          <cell r="DF541" t="b">
            <v>0</v>
          </cell>
        </row>
        <row r="542">
          <cell r="A542" t="str">
            <v>COR3974</v>
          </cell>
          <cell r="B542" t="str">
            <v>Pulling address data to be issued to GB Group to support - COR3782 – Address Validation &amp; Data Cleansing</v>
          </cell>
          <cell r="C542" t="str">
            <v>Z2 - Change cancelled</v>
          </cell>
          <cell r="D542">
            <v>42451</v>
          </cell>
          <cell r="E542" t="str">
            <v>CO-RCVD 24/02/2016
CO-CLSD 22/03/2016</v>
          </cell>
          <cell r="F542" t="str">
            <v/>
          </cell>
          <cell r="G542" t="b">
            <v>0</v>
          </cell>
          <cell r="H542" t="str">
            <v/>
          </cell>
          <cell r="I542">
            <v>42418</v>
          </cell>
          <cell r="K542">
            <v>42426</v>
          </cell>
          <cell r="L542" t="b">
            <v>0</v>
          </cell>
          <cell r="M542" t="str">
            <v/>
          </cell>
          <cell r="N542" t="str">
            <v/>
          </cell>
          <cell r="O542" t="str">
            <v/>
          </cell>
          <cell r="P542" t="str">
            <v>Darran Dredge</v>
          </cell>
          <cell r="Q542" t="str">
            <v>ICAF 24/02/2016</v>
          </cell>
          <cell r="R542" t="str">
            <v>Jane Rocky</v>
          </cell>
          <cell r="S542" t="str">
            <v>Jane Rocky</v>
          </cell>
          <cell r="T542" t="str">
            <v>CR (internal)</v>
          </cell>
          <cell r="U542" t="str">
            <v>CLOSED</v>
          </cell>
          <cell r="V542" t="b">
            <v>0</v>
          </cell>
          <cell r="W542">
            <v>42451</v>
          </cell>
          <cell r="X542" t="str">
            <v>Darran Dredge</v>
          </cell>
          <cell r="AD542" t="str">
            <v/>
          </cell>
          <cell r="AF542" t="str">
            <v/>
          </cell>
          <cell r="AN542" t="str">
            <v/>
          </cell>
          <cell r="AR542" t="str">
            <v/>
          </cell>
          <cell r="AS542" t="str">
            <v/>
          </cell>
          <cell r="AZ542" t="str">
            <v/>
          </cell>
          <cell r="BB542" t="str">
            <v/>
          </cell>
          <cell r="BC542" t="str">
            <v/>
          </cell>
          <cell r="BE542" t="b">
            <v>0</v>
          </cell>
          <cell r="BM542" t="str">
            <v/>
          </cell>
          <cell r="BO542" t="str">
            <v>22/03/2016: This was put onto the database in error as this has been logged as a Clearquest change request and is being tracked under XRN3974 on the XRN Log. See emails from Dave Newman on 26.02.2016
26/02/16: Adbosed DD and DN that start up approach nee</v>
          </cell>
          <cell r="BQ542" t="str">
            <v/>
          </cell>
          <cell r="BS542" t="str">
            <v/>
          </cell>
          <cell r="BU542" t="str">
            <v/>
          </cell>
          <cell r="BW542" t="str">
            <v/>
          </cell>
          <cell r="BX542" t="str">
            <v>Low</v>
          </cell>
          <cell r="BY542" t="str">
            <v/>
          </cell>
          <cell r="BZ542" t="str">
            <v/>
          </cell>
          <cell r="CA542" t="str">
            <v/>
          </cell>
          <cell r="CB542" t="str">
            <v/>
          </cell>
          <cell r="CC542" t="str">
            <v/>
          </cell>
          <cell r="CD542" t="str">
            <v/>
          </cell>
          <cell r="CE542" t="str">
            <v/>
          </cell>
          <cell r="CF542" t="str">
            <v/>
          </cell>
          <cell r="CG542" t="b">
            <v>0</v>
          </cell>
          <cell r="CH542" t="str">
            <v/>
          </cell>
          <cell r="CJ542" t="b">
            <v>0</v>
          </cell>
          <cell r="CK542" t="b">
            <v>0</v>
          </cell>
          <cell r="CL542" t="b">
            <v>0</v>
          </cell>
          <cell r="CM542" t="str">
            <v/>
          </cell>
          <cell r="CO542" t="str">
            <v/>
          </cell>
          <cell r="CP542" t="str">
            <v/>
          </cell>
          <cell r="CQ542" t="b">
            <v>0</v>
          </cell>
          <cell r="CR542" t="b">
            <v>0</v>
          </cell>
          <cell r="CS542" t="str">
            <v/>
          </cell>
          <cell r="CT542" t="str">
            <v/>
          </cell>
          <cell r="CU542" t="str">
            <v/>
          </cell>
          <cell r="CV542" t="str">
            <v/>
          </cell>
          <cell r="CW542" t="str">
            <v/>
          </cell>
          <cell r="CX542" t="b">
            <v>0</v>
          </cell>
          <cell r="CY542" t="b">
            <v>0</v>
          </cell>
          <cell r="CZ542" t="b">
            <v>0</v>
          </cell>
          <cell r="DA542" t="b">
            <v>0</v>
          </cell>
          <cell r="DB542" t="str">
            <v/>
          </cell>
          <cell r="DC542" t="str">
            <v/>
          </cell>
          <cell r="DD542" t="str">
            <v/>
          </cell>
          <cell r="DE542" t="b">
            <v>0</v>
          </cell>
          <cell r="DF542" t="b">
            <v>0</v>
          </cell>
        </row>
        <row r="543">
          <cell r="A543" t="str">
            <v>3978</v>
          </cell>
          <cell r="B543" t="str">
            <v>Xoserve Expenditure and Purchase Approval Automation System</v>
          </cell>
          <cell r="C543" t="str">
            <v>Z2 - Change cancelled</v>
          </cell>
          <cell r="D543">
            <v>42431</v>
          </cell>
          <cell r="E543" t="str">
            <v>CO-RCVD 26/02/2016
PD-PROD 17/03/2017
PD-HOLD changed to 11. Change in Delivery  08/11/17
99. Change Cance 16/11/17</v>
          </cell>
          <cell r="F543" t="str">
            <v>Being an innovation initiative, this change is to develop electronically automated workflow for Xoserve internal EAF/PAF approval processes and to replace the current paper based system. The benefit is to make the current approval process more efficient a</v>
          </cell>
          <cell r="G543" t="b">
            <v>0</v>
          </cell>
          <cell r="H543" t="str">
            <v/>
          </cell>
          <cell r="I543">
            <v>42426</v>
          </cell>
          <cell r="L543" t="b">
            <v>0</v>
          </cell>
          <cell r="M543" t="str">
            <v/>
          </cell>
          <cell r="N543" t="str">
            <v/>
          </cell>
          <cell r="O543" t="str">
            <v/>
          </cell>
          <cell r="P543" t="str">
            <v>Jie Bignell</v>
          </cell>
          <cell r="Q543" t="str">
            <v>ICAF - 02/03/2016
Pre-Sanction - Bus case- 15/03/16
Adjusted Business Case &amp; AEAF at Pre-sanction - 16/08/16</v>
          </cell>
          <cell r="R543" t="str">
            <v/>
          </cell>
          <cell r="S543" t="str">
            <v>Gareth Hepworth</v>
          </cell>
          <cell r="T543" t="str">
            <v>CR (Internal)</v>
          </cell>
          <cell r="U543" t="str">
            <v>CLOSED</v>
          </cell>
          <cell r="V543" t="b">
            <v>0</v>
          </cell>
          <cell r="X543" t="str">
            <v>Joe Majoros</v>
          </cell>
          <cell r="AD543" t="str">
            <v/>
          </cell>
          <cell r="AF543" t="str">
            <v/>
          </cell>
          <cell r="AN543" t="str">
            <v/>
          </cell>
          <cell r="AR543" t="str">
            <v/>
          </cell>
          <cell r="AS543" t="str">
            <v/>
          </cell>
          <cell r="AZ543" t="str">
            <v/>
          </cell>
          <cell r="BB543" t="str">
            <v/>
          </cell>
          <cell r="BC543" t="str">
            <v/>
          </cell>
          <cell r="BE543" t="b">
            <v>0</v>
          </cell>
          <cell r="BF543">
            <v>6</v>
          </cell>
          <cell r="BM543" t="str">
            <v/>
          </cell>
          <cell r="BO543" t="str">
            <v xml:space="preserve">16/11/17 - JB/IB - Gareth Hepworth confirmed that Transform Us project is superseding this change - change no longer required 
14/11/2017 - IB - Project is On Hold via PCC Form dated 02/03/2017.
06/09/17 DC planning meeting update, oh hold awaiting next </v>
          </cell>
          <cell r="BQ543" t="str">
            <v/>
          </cell>
          <cell r="BS543" t="str">
            <v/>
          </cell>
          <cell r="BU543" t="str">
            <v/>
          </cell>
          <cell r="BW543" t="str">
            <v/>
          </cell>
          <cell r="BX543" t="str">
            <v/>
          </cell>
          <cell r="BY543" t="str">
            <v/>
          </cell>
          <cell r="BZ543" t="str">
            <v/>
          </cell>
          <cell r="CA543" t="str">
            <v>Other</v>
          </cell>
          <cell r="CB543" t="str">
            <v/>
          </cell>
          <cell r="CC543" t="str">
            <v/>
          </cell>
          <cell r="CD543" t="str">
            <v/>
          </cell>
          <cell r="CE543" t="str">
            <v/>
          </cell>
          <cell r="CF543" t="str">
            <v/>
          </cell>
          <cell r="CG543" t="b">
            <v>0</v>
          </cell>
          <cell r="CH543" t="str">
            <v/>
          </cell>
          <cell r="CJ543" t="b">
            <v>0</v>
          </cell>
          <cell r="CK543" t="b">
            <v>0</v>
          </cell>
          <cell r="CL543" t="b">
            <v>0</v>
          </cell>
          <cell r="CM543" t="str">
            <v/>
          </cell>
          <cell r="CO543" t="str">
            <v/>
          </cell>
          <cell r="CP543" t="str">
            <v/>
          </cell>
          <cell r="CQ543" t="b">
            <v>0</v>
          </cell>
          <cell r="CR543" t="b">
            <v>0</v>
          </cell>
          <cell r="CS543" t="str">
            <v/>
          </cell>
          <cell r="CT543" t="str">
            <v/>
          </cell>
          <cell r="CU543" t="str">
            <v/>
          </cell>
          <cell r="CV543" t="str">
            <v/>
          </cell>
          <cell r="CW543" t="str">
            <v/>
          </cell>
          <cell r="CX543" t="b">
            <v>0</v>
          </cell>
          <cell r="CY543" t="b">
            <v>0</v>
          </cell>
          <cell r="CZ543" t="b">
            <v>0</v>
          </cell>
          <cell r="DA543" t="b">
            <v>0</v>
          </cell>
          <cell r="DB543" t="str">
            <v/>
          </cell>
          <cell r="DC543" t="str">
            <v/>
          </cell>
          <cell r="DD543" t="str">
            <v/>
          </cell>
          <cell r="DE543" t="b">
            <v>0</v>
          </cell>
          <cell r="DF543" t="b">
            <v>0</v>
          </cell>
        </row>
        <row r="544">
          <cell r="A544" t="str">
            <v>3951</v>
          </cell>
          <cell r="B544" t="str">
            <v>COR3951 - Transfer of Xoserve migrated data via EWS file</v>
          </cell>
          <cell r="C544" t="str">
            <v>Z1 - Change completed</v>
          </cell>
          <cell r="D544">
            <v>42594</v>
          </cell>
          <cell r="E544" t="str">
            <v>CO-RCVD- 10/02/16
EQ-PROD- 26/02/16
EQ-SENT -24/03/16
BE-CLSD 26/05/2016
EQ-SENT 31/05/2016
PD-HOLD 12/08/2016
PD-HOLD changed to  5. EQR Awaiting Pre-Sanction Approval  08/11/17
100. Change Completed</v>
          </cell>
          <cell r="F544" t="str">
            <v>National Grid Gas Distribution and Transmission are commerciallly and contructurally separate entities (as shown under Impact and communication in this form). This should have been included in the orginal creation / setup of interface folders and included</v>
          </cell>
          <cell r="G544" t="b">
            <v>0</v>
          </cell>
          <cell r="H544" t="str">
            <v>COR3952</v>
          </cell>
          <cell r="I544">
            <v>42398</v>
          </cell>
          <cell r="J544">
            <v>42426</v>
          </cell>
          <cell r="K544">
            <v>36558</v>
          </cell>
          <cell r="L544" t="b">
            <v>0</v>
          </cell>
          <cell r="M544" t="str">
            <v>NNW</v>
          </cell>
          <cell r="N544" t="str">
            <v>NGD</v>
          </cell>
          <cell r="O544" t="str">
            <v>Ruth Cresswell/ Robin Howes</v>
          </cell>
          <cell r="P544" t="str">
            <v>Ruth Cresswell</v>
          </cell>
          <cell r="Q544" t="str">
            <v>ICAF 10/02/2016</v>
          </cell>
          <cell r="R544" t="str">
            <v/>
          </cell>
          <cell r="S544" t="str">
            <v>Dave Turpin</v>
          </cell>
          <cell r="T544" t="str">
            <v>CP</v>
          </cell>
          <cell r="U544" t="str">
            <v>COMPLETE</v>
          </cell>
          <cell r="V544" t="b">
            <v>0</v>
          </cell>
          <cell r="X544" t="str">
            <v>Dave Turpin</v>
          </cell>
          <cell r="Y544">
            <v>42426</v>
          </cell>
          <cell r="Z544">
            <v>42453</v>
          </cell>
          <cell r="AA544">
            <v>42453</v>
          </cell>
          <cell r="AB544">
            <v>42453</v>
          </cell>
          <cell r="AD544" t="str">
            <v/>
          </cell>
          <cell r="AE544">
            <v>42545</v>
          </cell>
          <cell r="AF544" t="str">
            <v>SENT</v>
          </cell>
          <cell r="AG544">
            <v>42453</v>
          </cell>
          <cell r="AN544" t="str">
            <v/>
          </cell>
          <cell r="AR544" t="str">
            <v/>
          </cell>
          <cell r="AS544" t="str">
            <v/>
          </cell>
          <cell r="AZ544" t="str">
            <v/>
          </cell>
          <cell r="BB544" t="str">
            <v/>
          </cell>
          <cell r="BC544" t="str">
            <v/>
          </cell>
          <cell r="BE544" t="b">
            <v>0</v>
          </cell>
          <cell r="BH544">
            <v>36558</v>
          </cell>
          <cell r="BI544">
            <v>42887</v>
          </cell>
          <cell r="BM544" t="str">
            <v/>
          </cell>
          <cell r="BO544" t="str">
            <v>23/11/17 DC This change was delivered in release 1. It has been completed on the database.
16/11/2017 DC Moved to R &amp; N 
15/11/2017 DC Implemenation date of 06/01/17 added to the database as per previous notes
08/11/16: Julie has confirmed that 
28/11/16</v>
          </cell>
          <cell r="BQ544" t="str">
            <v/>
          </cell>
          <cell r="BS544" t="str">
            <v/>
          </cell>
          <cell r="BU544" t="str">
            <v/>
          </cell>
          <cell r="BW544" t="str">
            <v/>
          </cell>
          <cell r="BX544" t="str">
            <v/>
          </cell>
          <cell r="BY544" t="str">
            <v>1</v>
          </cell>
          <cell r="BZ544" t="str">
            <v/>
          </cell>
          <cell r="CA544" t="str">
            <v>R &amp; N</v>
          </cell>
          <cell r="CB544" t="str">
            <v/>
          </cell>
          <cell r="CC544" t="str">
            <v>Project Delivery</v>
          </cell>
          <cell r="CD544" t="str">
            <v>ISU</v>
          </cell>
          <cell r="CE544" t="str">
            <v>SPA</v>
          </cell>
          <cell r="CF544" t="str">
            <v>31-100days</v>
          </cell>
          <cell r="CG544" t="b">
            <v>0</v>
          </cell>
          <cell r="CH544" t="str">
            <v/>
          </cell>
          <cell r="CJ544" t="b">
            <v>0</v>
          </cell>
          <cell r="CK544" t="b">
            <v>0</v>
          </cell>
          <cell r="CL544" t="b">
            <v>0</v>
          </cell>
          <cell r="CM544" t="str">
            <v/>
          </cell>
          <cell r="CO544" t="str">
            <v/>
          </cell>
          <cell r="CP544" t="str">
            <v/>
          </cell>
          <cell r="CQ544" t="b">
            <v>0</v>
          </cell>
          <cell r="CR544" t="b">
            <v>0</v>
          </cell>
          <cell r="CS544" t="str">
            <v/>
          </cell>
          <cell r="CT544" t="str">
            <v/>
          </cell>
          <cell r="CU544" t="str">
            <v/>
          </cell>
          <cell r="CV544" t="str">
            <v/>
          </cell>
          <cell r="CW544" t="str">
            <v/>
          </cell>
          <cell r="CX544" t="b">
            <v>0</v>
          </cell>
          <cell r="CY544" t="b">
            <v>0</v>
          </cell>
          <cell r="CZ544" t="b">
            <v>0</v>
          </cell>
          <cell r="DA544" t="b">
            <v>0</v>
          </cell>
          <cell r="DB544" t="str">
            <v/>
          </cell>
          <cell r="DC544" t="str">
            <v/>
          </cell>
          <cell r="DD544" t="str">
            <v/>
          </cell>
          <cell r="DE544" t="b">
            <v>0</v>
          </cell>
          <cell r="DF544" t="b">
            <v>0</v>
          </cell>
        </row>
        <row r="545">
          <cell r="A545" t="str">
            <v>3952</v>
          </cell>
          <cell r="B545" t="str">
            <v>COR3952 - L3 / L4 load of NG address DB via EWS file</v>
          </cell>
          <cell r="C545" t="str">
            <v>Z1 - Change completed</v>
          </cell>
          <cell r="D545">
            <v>42594</v>
          </cell>
          <cell r="E545" t="str">
            <v>CO RCVD 10/02/2016
EQ-PROD 26/02/2016
EQ-SENT 24/03/2016
BE-CLSD 26/05/2016
EQ-SENT 31/05/2016
PD-HOLD 12/08/2016
PD-HOLD changed to  5. EQR Awaiting Pre-Sanction Approval  08/11/17</v>
          </cell>
          <cell r="F545" t="str">
            <v>National Grid Gas Distribution and Transmission are commerciallly and contructurally separate entities (as shown under Impact and communication in this form). This should have been included in the orginal creation / setup of interface folders and included</v>
          </cell>
          <cell r="G545" t="b">
            <v>0</v>
          </cell>
          <cell r="H545" t="str">
            <v>COR3951</v>
          </cell>
          <cell r="I545">
            <v>42398</v>
          </cell>
          <cell r="J545">
            <v>42426</v>
          </cell>
          <cell r="L545" t="b">
            <v>0</v>
          </cell>
          <cell r="M545" t="str">
            <v>NNW</v>
          </cell>
          <cell r="N545" t="str">
            <v>NGD</v>
          </cell>
          <cell r="O545" t="str">
            <v>Ruth Cresswell</v>
          </cell>
          <cell r="P545" t="str">
            <v>Ruth Cresswell</v>
          </cell>
          <cell r="Q545" t="str">
            <v>ICAF - 10/02/16</v>
          </cell>
          <cell r="R545" t="str">
            <v/>
          </cell>
          <cell r="S545" t="str">
            <v/>
          </cell>
          <cell r="T545" t="str">
            <v>CP</v>
          </cell>
          <cell r="U545" t="str">
            <v>COMPLETE</v>
          </cell>
          <cell r="V545" t="b">
            <v>0</v>
          </cell>
          <cell r="X545" t="str">
            <v>Dave Turpin</v>
          </cell>
          <cell r="Y545">
            <v>42426</v>
          </cell>
          <cell r="Z545">
            <v>42453</v>
          </cell>
          <cell r="AA545">
            <v>42453</v>
          </cell>
          <cell r="AB545">
            <v>42453</v>
          </cell>
          <cell r="AD545" t="str">
            <v/>
          </cell>
          <cell r="AE545">
            <v>42545</v>
          </cell>
          <cell r="AF545" t="str">
            <v>PROD</v>
          </cell>
          <cell r="AG545">
            <v>42453</v>
          </cell>
          <cell r="AN545" t="str">
            <v/>
          </cell>
          <cell r="AR545" t="str">
            <v/>
          </cell>
          <cell r="AS545" t="str">
            <v/>
          </cell>
          <cell r="AZ545" t="str">
            <v/>
          </cell>
          <cell r="BB545" t="str">
            <v/>
          </cell>
          <cell r="BC545" t="str">
            <v/>
          </cell>
          <cell r="BE545" t="b">
            <v>0</v>
          </cell>
          <cell r="BM545" t="str">
            <v/>
          </cell>
          <cell r="BO545" t="str">
            <v>17/11/2017 - Completed in release 1 (CR177 / CR230)
16/11/2017 Changed to R &amp; N 
28/11/16: Update from UK Link PMO-
•	CR177 Production of migrated Xoserve data via EWS file – is currently undergoing Full Impact Assessment – Still awaiting full Impact Asse</v>
          </cell>
          <cell r="BQ545" t="str">
            <v/>
          </cell>
          <cell r="BS545" t="str">
            <v/>
          </cell>
          <cell r="BU545" t="str">
            <v/>
          </cell>
          <cell r="BW545" t="str">
            <v/>
          </cell>
          <cell r="BX545" t="str">
            <v/>
          </cell>
          <cell r="BY545" t="str">
            <v/>
          </cell>
          <cell r="BZ545" t="str">
            <v/>
          </cell>
          <cell r="CA545" t="str">
            <v>R &amp; N</v>
          </cell>
          <cell r="CB545" t="str">
            <v/>
          </cell>
          <cell r="CC545" t="str">
            <v>Project Delivery</v>
          </cell>
          <cell r="CD545" t="str">
            <v>ISU</v>
          </cell>
          <cell r="CE545" t="str">
            <v>SPA</v>
          </cell>
          <cell r="CF545" t="str">
            <v>31-100days</v>
          </cell>
          <cell r="CG545" t="b">
            <v>0</v>
          </cell>
          <cell r="CH545" t="str">
            <v/>
          </cell>
          <cell r="CJ545" t="b">
            <v>0</v>
          </cell>
          <cell r="CK545" t="b">
            <v>0</v>
          </cell>
          <cell r="CL545" t="b">
            <v>0</v>
          </cell>
          <cell r="CM545" t="str">
            <v/>
          </cell>
          <cell r="CO545" t="str">
            <v/>
          </cell>
          <cell r="CP545" t="str">
            <v/>
          </cell>
          <cell r="CQ545" t="b">
            <v>0</v>
          </cell>
          <cell r="CR545" t="b">
            <v>0</v>
          </cell>
          <cell r="CS545" t="str">
            <v/>
          </cell>
          <cell r="CT545" t="str">
            <v/>
          </cell>
          <cell r="CU545" t="str">
            <v/>
          </cell>
          <cell r="CV545" t="str">
            <v/>
          </cell>
          <cell r="CW545" t="str">
            <v/>
          </cell>
          <cell r="CX545" t="b">
            <v>0</v>
          </cell>
          <cell r="CY545" t="b">
            <v>0</v>
          </cell>
          <cell r="CZ545" t="b">
            <v>0</v>
          </cell>
          <cell r="DA545" t="b">
            <v>0</v>
          </cell>
          <cell r="DB545" t="str">
            <v/>
          </cell>
          <cell r="DC545" t="str">
            <v/>
          </cell>
          <cell r="DD545" t="str">
            <v/>
          </cell>
          <cell r="DE545" t="b">
            <v>0</v>
          </cell>
          <cell r="DF545" t="b">
            <v>0</v>
          </cell>
        </row>
        <row r="546">
          <cell r="A546" t="str">
            <v>COR4042</v>
          </cell>
          <cell r="B546" t="str">
            <v>Provision of data via machine: machine mechanism for the provision of services including those envisaged by the Competition and Markets Authority (CMA) Data Requirement to support Price comparison Websites and British Gas API requirements to support their</v>
          </cell>
          <cell r="C546" t="str">
            <v>Z2 - Change cancelled</v>
          </cell>
          <cell r="D546">
            <v>42675</v>
          </cell>
          <cell r="E546" t="str">
            <v>CO-RCVD- 01/06/16
CO-CLSD 01/11/16</v>
          </cell>
          <cell r="F546" t="str">
            <v>The competition and Markets Authority (CMA) is recommending in their Energy Market Investigation Report that the Network Operators (and therefore Xoserve as their agency) are mandated to provide data to support the functionality provided by Price comparis</v>
          </cell>
          <cell r="G546" t="b">
            <v>0</v>
          </cell>
          <cell r="H546" t="str">
            <v>COR4110</v>
          </cell>
          <cell r="I546">
            <v>42517</v>
          </cell>
          <cell r="L546" t="b">
            <v>0</v>
          </cell>
          <cell r="M546" t="str">
            <v/>
          </cell>
          <cell r="N546" t="str">
            <v/>
          </cell>
          <cell r="O546" t="str">
            <v>n/a</v>
          </cell>
          <cell r="P546" t="str">
            <v>Gareth Hepworth</v>
          </cell>
          <cell r="Q546" t="str">
            <v>ICAF- 01/06/016</v>
          </cell>
          <cell r="R546" t="str">
            <v>Gareth Hepworth</v>
          </cell>
          <cell r="S546" t="str">
            <v>Gareth Hepworth</v>
          </cell>
          <cell r="T546" t="str">
            <v>CR (internal)</v>
          </cell>
          <cell r="U546" t="str">
            <v>CLOSED</v>
          </cell>
          <cell r="V546" t="b">
            <v>0</v>
          </cell>
          <cell r="X546" t="str">
            <v>Azam Saddique</v>
          </cell>
          <cell r="AD546" t="str">
            <v/>
          </cell>
          <cell r="AF546" t="str">
            <v/>
          </cell>
          <cell r="AN546" t="str">
            <v/>
          </cell>
          <cell r="AR546" t="str">
            <v/>
          </cell>
          <cell r="AS546" t="str">
            <v/>
          </cell>
          <cell r="AZ546" t="str">
            <v/>
          </cell>
          <cell r="BB546" t="str">
            <v/>
          </cell>
          <cell r="BC546" t="str">
            <v/>
          </cell>
          <cell r="BE546" t="b">
            <v>0</v>
          </cell>
          <cell r="BF546">
            <v>7</v>
          </cell>
          <cell r="BM546" t="str">
            <v/>
          </cell>
          <cell r="BO546" t="str">
            <v xml:space="preserve">
01/11/16: CM This has been confirmed to close down from Gareth hepworth - as this project is now being delivered under COr4110.
28/10.16: Cm CM has email LC and GH as this is linked to COR4110 and COR4042 should be closed down as the anaysis piece.
14/09</v>
          </cell>
          <cell r="BQ546" t="str">
            <v/>
          </cell>
          <cell r="BS546" t="str">
            <v/>
          </cell>
          <cell r="BU546" t="str">
            <v/>
          </cell>
          <cell r="BW546" t="str">
            <v/>
          </cell>
          <cell r="BX546" t="str">
            <v/>
          </cell>
          <cell r="BY546" t="str">
            <v/>
          </cell>
          <cell r="BZ546" t="str">
            <v/>
          </cell>
          <cell r="CA546" t="str">
            <v/>
          </cell>
          <cell r="CB546" t="str">
            <v/>
          </cell>
          <cell r="CC546" t="str">
            <v/>
          </cell>
          <cell r="CD546" t="str">
            <v/>
          </cell>
          <cell r="CE546" t="str">
            <v/>
          </cell>
          <cell r="CF546" t="str">
            <v/>
          </cell>
          <cell r="CG546" t="b">
            <v>0</v>
          </cell>
          <cell r="CH546" t="str">
            <v/>
          </cell>
          <cell r="CJ546" t="b">
            <v>0</v>
          </cell>
          <cell r="CK546" t="b">
            <v>0</v>
          </cell>
          <cell r="CL546" t="b">
            <v>0</v>
          </cell>
          <cell r="CM546" t="str">
            <v/>
          </cell>
          <cell r="CO546" t="str">
            <v/>
          </cell>
          <cell r="CP546" t="str">
            <v/>
          </cell>
          <cell r="CQ546" t="b">
            <v>0</v>
          </cell>
          <cell r="CR546" t="b">
            <v>0</v>
          </cell>
          <cell r="CS546" t="str">
            <v/>
          </cell>
          <cell r="CT546" t="str">
            <v/>
          </cell>
          <cell r="CU546" t="str">
            <v/>
          </cell>
          <cell r="CV546" t="str">
            <v/>
          </cell>
          <cell r="CW546" t="str">
            <v/>
          </cell>
          <cell r="CX546" t="b">
            <v>0</v>
          </cell>
          <cell r="CY546" t="b">
            <v>0</v>
          </cell>
          <cell r="CZ546" t="b">
            <v>0</v>
          </cell>
          <cell r="DA546" t="b">
            <v>0</v>
          </cell>
          <cell r="DB546" t="str">
            <v/>
          </cell>
          <cell r="DC546" t="str">
            <v/>
          </cell>
          <cell r="DD546" t="str">
            <v/>
          </cell>
          <cell r="DE546" t="b">
            <v>0</v>
          </cell>
          <cell r="DF546" t="b">
            <v>0</v>
          </cell>
        </row>
        <row r="547">
          <cell r="A547" t="str">
            <v>4053</v>
          </cell>
          <cell r="B547" t="str">
            <v>Options Analysis for Sustaining Gemini</v>
          </cell>
          <cell r="C547" t="str">
            <v>Z1 - Change completed</v>
          </cell>
          <cell r="D547">
            <v>43067</v>
          </cell>
          <cell r="E547" t="str">
            <v>CO-RCVD 22/06/16
EQ-PNDG 01/07/16
EQ-PROD -01/07/16
EQ-SENT- 11/07/16
BE-PNDG- 22/07/16
BE-PROD - 22/07/16
BE-PROD - 03/08/16
BE-SENT - 21/09/16
SN-PNDG- 21/11/16
SN-PROD- 02/12/16
SN-SENT 09/12/16
PD-PROD 09/12/16
PD-IMPD 04/08/17
PD-IMPD changed to  12</v>
          </cell>
          <cell r="F547" t="str">
            <v>Xoserve have advised NGGT that some of the components of Gemini’s hardware and infrastructure software are approaching the end of their supported lives and that work therefore needs to be done to the Gemini system to ensure that it continues to perform re</v>
          </cell>
          <cell r="G547" t="b">
            <v>0</v>
          </cell>
          <cell r="H547" t="str">
            <v>COR3825</v>
          </cell>
          <cell r="I547">
            <v>42538</v>
          </cell>
          <cell r="J547">
            <v>42552</v>
          </cell>
          <cell r="K547">
            <v>42937</v>
          </cell>
          <cell r="L547" t="b">
            <v>0</v>
          </cell>
          <cell r="M547" t="str">
            <v>NNW</v>
          </cell>
          <cell r="N547" t="str">
            <v>NGT</v>
          </cell>
          <cell r="O547" t="str">
            <v>Beverley Viney</v>
          </cell>
          <cell r="P547" t="str">
            <v>Chris Warner</v>
          </cell>
          <cell r="Q547" t="str">
            <v>ICAF - 22/06/16
Pre-Sanction 05/07/16
Start-up apporach-   30/08/16
Pre-Sanction 13/09/16 - Business Case/EAF/BER</v>
          </cell>
          <cell r="R547" t="str">
            <v>Jessica Harris</v>
          </cell>
          <cell r="S547" t="str">
            <v>Hannah Reddy</v>
          </cell>
          <cell r="T547" t="str">
            <v>CP</v>
          </cell>
          <cell r="U547" t="str">
            <v>COMPLETE</v>
          </cell>
          <cell r="V547" t="b">
            <v>0</v>
          </cell>
          <cell r="X547" t="str">
            <v>Pavandip Heyeer</v>
          </cell>
          <cell r="Y547">
            <v>42552</v>
          </cell>
          <cell r="Z547">
            <v>42566</v>
          </cell>
          <cell r="AB547">
            <v>42562</v>
          </cell>
          <cell r="AC547">
            <v>0</v>
          </cell>
          <cell r="AD547" t="str">
            <v>3 months</v>
          </cell>
          <cell r="AE547">
            <v>42654</v>
          </cell>
          <cell r="AF547" t="str">
            <v>SENT</v>
          </cell>
          <cell r="AG547">
            <v>42562</v>
          </cell>
          <cell r="AH547">
            <v>42573</v>
          </cell>
          <cell r="AI547">
            <v>42587</v>
          </cell>
          <cell r="AJ547">
            <v>42585</v>
          </cell>
          <cell r="AK547">
            <v>42639</v>
          </cell>
          <cell r="AL547">
            <v>42639</v>
          </cell>
          <cell r="AM547">
            <v>42634</v>
          </cell>
          <cell r="AN547" t="str">
            <v>Pre-Sanction</v>
          </cell>
          <cell r="AO547">
            <v>42725</v>
          </cell>
          <cell r="AP547">
            <v>396386</v>
          </cell>
          <cell r="AR547" t="str">
            <v/>
          </cell>
          <cell r="AS547" t="str">
            <v>SENT</v>
          </cell>
          <cell r="AT547">
            <v>42634</v>
          </cell>
          <cell r="AU547">
            <v>42695</v>
          </cell>
          <cell r="AV547">
            <v>42709</v>
          </cell>
          <cell r="AW547">
            <v>42706</v>
          </cell>
          <cell r="AX547">
            <v>42716</v>
          </cell>
          <cell r="AZ547" t="str">
            <v/>
          </cell>
          <cell r="BA547">
            <v>42713</v>
          </cell>
          <cell r="BB547" t="str">
            <v>16 weeks</v>
          </cell>
          <cell r="BC547" t="str">
            <v>PROD</v>
          </cell>
          <cell r="BD547">
            <v>42713</v>
          </cell>
          <cell r="BE547" t="b">
            <v>0</v>
          </cell>
          <cell r="BF547">
            <v>5</v>
          </cell>
          <cell r="BH547">
            <v>43035</v>
          </cell>
          <cell r="BI547">
            <v>43035</v>
          </cell>
          <cell r="BJ547">
            <v>43054</v>
          </cell>
          <cell r="BK547">
            <v>43059</v>
          </cell>
          <cell r="BM547" t="str">
            <v/>
          </cell>
          <cell r="BO547" t="str">
            <v>04/12/2017 DC Signed ECF received.  Checked against the tracker and all docs are completed.
28/11/2017 DC Debra Brace has emailed approving this change for closure. Moved to 14. ECF awaiting sign off.
28/11/2017 DC Beverley Viney emailed to confirm that D</v>
          </cell>
          <cell r="BQ547" t="str">
            <v/>
          </cell>
          <cell r="BS547" t="str">
            <v/>
          </cell>
          <cell r="BU547" t="str">
            <v/>
          </cell>
          <cell r="BW547" t="str">
            <v/>
          </cell>
          <cell r="BX547" t="str">
            <v>Medium</v>
          </cell>
          <cell r="BY547" t="str">
            <v/>
          </cell>
          <cell r="BZ547" t="str">
            <v/>
          </cell>
          <cell r="CA547" t="str">
            <v>T &amp; SS</v>
          </cell>
          <cell r="CB547" t="str">
            <v/>
          </cell>
          <cell r="CC547" t="str">
            <v>Project Delivery</v>
          </cell>
          <cell r="CD547" t="str">
            <v>Gemini</v>
          </cell>
          <cell r="CE547" t="str">
            <v>Other</v>
          </cell>
          <cell r="CF547" t="str">
            <v>100+days</v>
          </cell>
          <cell r="CG547" t="b">
            <v>0</v>
          </cell>
          <cell r="CH547" t="str">
            <v/>
          </cell>
          <cell r="CJ547" t="b">
            <v>0</v>
          </cell>
          <cell r="CK547" t="b">
            <v>0</v>
          </cell>
          <cell r="CL547" t="b">
            <v>0</v>
          </cell>
          <cell r="CM547" t="str">
            <v/>
          </cell>
          <cell r="CO547" t="str">
            <v/>
          </cell>
          <cell r="CP547" t="str">
            <v/>
          </cell>
          <cell r="CQ547" t="b">
            <v>0</v>
          </cell>
          <cell r="CR547" t="b">
            <v>0</v>
          </cell>
          <cell r="CS547" t="str">
            <v>Customer</v>
          </cell>
          <cell r="CT547" t="str">
            <v/>
          </cell>
          <cell r="CU547" t="str">
            <v/>
          </cell>
          <cell r="CV547" t="str">
            <v/>
          </cell>
          <cell r="CW547" t="str">
            <v/>
          </cell>
          <cell r="CX547" t="b">
            <v>0</v>
          </cell>
          <cell r="CY547" t="b">
            <v>0</v>
          </cell>
          <cell r="CZ547" t="b">
            <v>0</v>
          </cell>
          <cell r="DA547" t="b">
            <v>0</v>
          </cell>
          <cell r="DB547" t="str">
            <v/>
          </cell>
          <cell r="DC547" t="str">
            <v/>
          </cell>
          <cell r="DD547" t="str">
            <v/>
          </cell>
          <cell r="DE547" t="b">
            <v>0</v>
          </cell>
          <cell r="DF547" t="b">
            <v>0</v>
          </cell>
        </row>
        <row r="548">
          <cell r="A548" t="str">
            <v>COR4095</v>
          </cell>
          <cell r="B548" t="str">
            <v>Ad-hoc Interruption Auction – Autumn 2016</v>
          </cell>
          <cell r="C548" t="str">
            <v>Z2 - Change cancelled</v>
          </cell>
          <cell r="D548">
            <v>42751</v>
          </cell>
          <cell r="E548" t="str">
            <v>CO-RCVD-  07/09/16
EQ-PNDG-19/09/16
EQ-PROD- 19/09/16</v>
          </cell>
          <cell r="F548" t="str">
            <v>NGN is seeking to hold an ad-hoc Interruption Auction in Autumn 2016. Dates to be agreed 
Change driver / origin: 
NGN did not receive suitable bids for required interruption zones during the annual Interruption Auction in June 
2016. To mitigate additio</v>
          </cell>
          <cell r="G548" t="b">
            <v>0</v>
          </cell>
          <cell r="H548" t="str">
            <v>XRN4104</v>
          </cell>
          <cell r="I548">
            <v>42618</v>
          </cell>
          <cell r="L548" t="b">
            <v>0</v>
          </cell>
          <cell r="M548" t="str">
            <v>NNW</v>
          </cell>
          <cell r="N548" t="str">
            <v>NGN</v>
          </cell>
          <cell r="O548" t="str">
            <v>Joanna Ferguson</v>
          </cell>
          <cell r="P548" t="str">
            <v>Shanna Key</v>
          </cell>
          <cell r="Q548" t="str">
            <v>ICAF - 07/09/16
 Start Up Pre Sanction 20/09/16
CR at ICAF 21/09/16</v>
          </cell>
          <cell r="R548" t="str">
            <v>Lorraine Cave</v>
          </cell>
          <cell r="S548" t="str">
            <v>Darran Dredge</v>
          </cell>
          <cell r="T548" t="str">
            <v>CO</v>
          </cell>
          <cell r="U548" t="str">
            <v>CLOSED</v>
          </cell>
          <cell r="V548" t="b">
            <v>1</v>
          </cell>
          <cell r="W548">
            <v>42751</v>
          </cell>
          <cell r="X548" t="str">
            <v/>
          </cell>
          <cell r="AD548" t="str">
            <v/>
          </cell>
          <cell r="AF548" t="str">
            <v/>
          </cell>
          <cell r="AN548" t="str">
            <v/>
          </cell>
          <cell r="AR548" t="str">
            <v/>
          </cell>
          <cell r="AS548" t="str">
            <v/>
          </cell>
          <cell r="AZ548" t="str">
            <v/>
          </cell>
          <cell r="BB548" t="str">
            <v/>
          </cell>
          <cell r="BC548" t="str">
            <v/>
          </cell>
          <cell r="BE548" t="b">
            <v>0</v>
          </cell>
          <cell r="BF548">
            <v>5</v>
          </cell>
          <cell r="BM548" t="str">
            <v/>
          </cell>
          <cell r="BO548" t="str">
            <v>16/01/17 DC Email confirmation from Joanna Ferguson to closedown this project.
26/09/16: Cm EQR and BER not being produced as BAU activity- Cm to get confirmation from Darran Dredge. Cm to send note to networ son 27th Sept we will not be delivering the EQ</v>
          </cell>
          <cell r="BQ548" t="str">
            <v/>
          </cell>
          <cell r="BS548" t="str">
            <v/>
          </cell>
          <cell r="BU548" t="str">
            <v/>
          </cell>
          <cell r="BW548" t="str">
            <v/>
          </cell>
          <cell r="BX548" t="str">
            <v>Low</v>
          </cell>
          <cell r="BY548" t="str">
            <v/>
          </cell>
          <cell r="BZ548" t="str">
            <v/>
          </cell>
          <cell r="CA548" t="str">
            <v/>
          </cell>
          <cell r="CB548" t="str">
            <v/>
          </cell>
          <cell r="CC548" t="str">
            <v/>
          </cell>
          <cell r="CD548" t="str">
            <v/>
          </cell>
          <cell r="CE548" t="str">
            <v/>
          </cell>
          <cell r="CF548" t="str">
            <v/>
          </cell>
          <cell r="CG548" t="b">
            <v>0</v>
          </cell>
          <cell r="CH548" t="str">
            <v/>
          </cell>
          <cell r="CJ548" t="b">
            <v>0</v>
          </cell>
          <cell r="CK548" t="b">
            <v>0</v>
          </cell>
          <cell r="CL548" t="b">
            <v>0</v>
          </cell>
          <cell r="CM548" t="str">
            <v/>
          </cell>
          <cell r="CO548" t="str">
            <v/>
          </cell>
          <cell r="CP548" t="str">
            <v/>
          </cell>
          <cell r="CQ548" t="b">
            <v>0</v>
          </cell>
          <cell r="CR548" t="b">
            <v>0</v>
          </cell>
          <cell r="CS548" t="str">
            <v/>
          </cell>
          <cell r="CT548" t="str">
            <v/>
          </cell>
          <cell r="CU548" t="str">
            <v/>
          </cell>
          <cell r="CV548" t="str">
            <v/>
          </cell>
          <cell r="CW548" t="str">
            <v/>
          </cell>
          <cell r="CX548" t="b">
            <v>0</v>
          </cell>
          <cell r="CY548" t="b">
            <v>0</v>
          </cell>
          <cell r="CZ548" t="b">
            <v>0</v>
          </cell>
          <cell r="DA548" t="b">
            <v>0</v>
          </cell>
          <cell r="DB548" t="str">
            <v/>
          </cell>
          <cell r="DC548" t="str">
            <v/>
          </cell>
          <cell r="DD548" t="str">
            <v/>
          </cell>
          <cell r="DE548" t="b">
            <v>0</v>
          </cell>
          <cell r="DF548" t="b">
            <v>0</v>
          </cell>
        </row>
        <row r="549">
          <cell r="A549" t="str">
            <v>4161</v>
          </cell>
          <cell r="B549" t="str">
            <v>Provision of Access to Domestic Consumer Data for PCW’s and TPI’s via Data Enquiry (DES)</v>
          </cell>
          <cell r="C549" t="str">
            <v>Z1 - Change completed</v>
          </cell>
          <cell r="D549">
            <v>43042</v>
          </cell>
          <cell r="E549" t="str">
            <v xml:space="preserve">CO-RCVD 14/12/16
EQ-PNDG 14/12/16
EQ-PROD 14/12/16
EQ-SENT 22/12/16
BE-PNDG 23/12/16
BE-PROD 23/12/16
BE-PROD 03/01/17
BE-SENT 17/01/17
CA-RCVD 24/01/17
SN-PNDG 24/01 17
SN-PROD 24/01/17
SN-SENT 07/02/17
PD-PROD 07/02/17
PD-HOLD 30/03/17
PD-SENT 13/07/17
</v>
          </cell>
          <cell r="F549" t="str">
            <v>Xoserve will need to provide access to Domestic Consumer Data for PCW’s &amp; TPI’s in the same manner as suppliers, 
where DES User IDs can only be provided once they sign confidentiality and commercial agreements, in accordance 
with the CMA Order and any r</v>
          </cell>
          <cell r="G549" t="b">
            <v>0</v>
          </cell>
          <cell r="H549" t="str">
            <v/>
          </cell>
          <cell r="I549">
            <v>42716</v>
          </cell>
          <cell r="J549">
            <v>42727</v>
          </cell>
          <cell r="L549" t="b">
            <v>0</v>
          </cell>
          <cell r="M549" t="str">
            <v>NNW</v>
          </cell>
          <cell r="N549" t="str">
            <v>NGD SSGN WWU NGN</v>
          </cell>
          <cell r="O549" t="str">
            <v>Joanna Ferguson/Shanna Key</v>
          </cell>
          <cell r="P549" t="str">
            <v>Joanna Ferguson</v>
          </cell>
          <cell r="Q549" t="str">
            <v>ICAF 14/12/16
Pre-Sanction 17/01/17 Start up &amp; BER</v>
          </cell>
          <cell r="R549" t="str">
            <v/>
          </cell>
          <cell r="S549" t="str">
            <v>Emma Rose</v>
          </cell>
          <cell r="T549" t="str">
            <v>CP</v>
          </cell>
          <cell r="U549" t="str">
            <v>CLOSED</v>
          </cell>
          <cell r="V549" t="b">
            <v>1</v>
          </cell>
          <cell r="W549">
            <v>43042</v>
          </cell>
          <cell r="X549" t="str">
            <v>Jo Rooney</v>
          </cell>
          <cell r="Y549">
            <v>42718</v>
          </cell>
          <cell r="Z549">
            <v>42727</v>
          </cell>
          <cell r="AB549">
            <v>42726</v>
          </cell>
          <cell r="AC549">
            <v>0</v>
          </cell>
          <cell r="AD549" t="str">
            <v/>
          </cell>
          <cell r="AE549">
            <v>42816</v>
          </cell>
          <cell r="AF549" t="str">
            <v>SENT</v>
          </cell>
          <cell r="AG549">
            <v>42726</v>
          </cell>
          <cell r="AH549">
            <v>42727</v>
          </cell>
          <cell r="AI549">
            <v>42746</v>
          </cell>
          <cell r="AJ549">
            <v>42738</v>
          </cell>
          <cell r="AK549">
            <v>42759</v>
          </cell>
          <cell r="AM549">
            <v>42753</v>
          </cell>
          <cell r="AN549" t="str">
            <v>Pre-Sanction</v>
          </cell>
          <cell r="AO549">
            <v>42843</v>
          </cell>
          <cell r="AP549">
            <v>9923</v>
          </cell>
          <cell r="AR549" t="str">
            <v/>
          </cell>
          <cell r="AS549" t="str">
            <v>PROD</v>
          </cell>
          <cell r="AT549">
            <v>42753</v>
          </cell>
          <cell r="AU549">
            <v>42759</v>
          </cell>
          <cell r="AV549">
            <v>42773</v>
          </cell>
          <cell r="AZ549" t="str">
            <v/>
          </cell>
          <cell r="BA549">
            <v>42773</v>
          </cell>
          <cell r="BB549" t="str">
            <v>12 weeks</v>
          </cell>
          <cell r="BC549" t="str">
            <v>SENT</v>
          </cell>
          <cell r="BD549">
            <v>42773</v>
          </cell>
          <cell r="BE549" t="b">
            <v>1</v>
          </cell>
          <cell r="BF549">
            <v>3</v>
          </cell>
          <cell r="BG549">
            <v>43078</v>
          </cell>
          <cell r="BH549">
            <v>42794</v>
          </cell>
          <cell r="BK549">
            <v>42929</v>
          </cell>
          <cell r="BM549" t="str">
            <v>CLSD</v>
          </cell>
          <cell r="BN549">
            <v>42997</v>
          </cell>
          <cell r="BO549" t="str">
            <v>03/11/2017 DC email from IB confirming there is no outstanding document for this project.
17/09/17 DC Minutes from the ChMC meeting have been sent to the project team along with an approved version of the CCN.
13/07/17 DC CCN recevied to go out to the net</v>
          </cell>
          <cell r="BQ549" t="str">
            <v/>
          </cell>
          <cell r="BS549" t="str">
            <v/>
          </cell>
          <cell r="BU549" t="str">
            <v/>
          </cell>
          <cell r="BW549" t="str">
            <v/>
          </cell>
          <cell r="BX549" t="str">
            <v>Low</v>
          </cell>
          <cell r="BY549" t="str">
            <v/>
          </cell>
          <cell r="BZ549" t="str">
            <v/>
          </cell>
          <cell r="CA549" t="str">
            <v>T &amp; SS</v>
          </cell>
          <cell r="CB549" t="str">
            <v/>
          </cell>
          <cell r="CC549" t="str">
            <v/>
          </cell>
          <cell r="CD549" t="str">
            <v/>
          </cell>
          <cell r="CE549" t="str">
            <v/>
          </cell>
          <cell r="CF549" t="str">
            <v/>
          </cell>
          <cell r="CG549" t="b">
            <v>0</v>
          </cell>
          <cell r="CH549" t="str">
            <v/>
          </cell>
          <cell r="CJ549" t="b">
            <v>0</v>
          </cell>
          <cell r="CK549" t="b">
            <v>0</v>
          </cell>
          <cell r="CL549" t="b">
            <v>0</v>
          </cell>
          <cell r="CM549" t="str">
            <v/>
          </cell>
          <cell r="CO549" t="str">
            <v/>
          </cell>
          <cell r="CP549" t="str">
            <v/>
          </cell>
          <cell r="CQ549" t="b">
            <v>0</v>
          </cell>
          <cell r="CR549" t="b">
            <v>0</v>
          </cell>
          <cell r="CS549" t="str">
            <v/>
          </cell>
          <cell r="CT549" t="str">
            <v/>
          </cell>
          <cell r="CU549" t="str">
            <v/>
          </cell>
          <cell r="CV549" t="str">
            <v/>
          </cell>
          <cell r="CW549" t="str">
            <v/>
          </cell>
          <cell r="CX549" t="b">
            <v>0</v>
          </cell>
          <cell r="CY549" t="b">
            <v>0</v>
          </cell>
          <cell r="CZ549" t="b">
            <v>0</v>
          </cell>
          <cell r="DA549" t="b">
            <v>0</v>
          </cell>
          <cell r="DB549" t="str">
            <v/>
          </cell>
          <cell r="DC549" t="str">
            <v/>
          </cell>
          <cell r="DD549" t="str">
            <v/>
          </cell>
          <cell r="DE549" t="b">
            <v>0</v>
          </cell>
          <cell r="DF549" t="b">
            <v>0</v>
          </cell>
        </row>
        <row r="550">
          <cell r="A550" t="str">
            <v>4160</v>
          </cell>
          <cell r="B550" t="str">
            <v>Provision of data for TRAS relating to permission provided in UNC0574</v>
          </cell>
          <cell r="C550" t="str">
            <v>Z2 - Change cancelled</v>
          </cell>
          <cell r="D550">
            <v>42718</v>
          </cell>
          <cell r="E550" t="str">
            <v>CO-RCVD 14/12/2016
CO-RCVD -  Changed to 2.1 Start-Up Approach In Progress 08/11/17
99. Change Cancelled</v>
          </cell>
          <cell r="F550" t="str">
            <v>Change overview:  
Create a bespoke portfolio report of all supply points with live supplier registration for the sole purpose of the TRAS providing services to suppliers for theft risk assessment. The portfolio is specifically for the purposes of providi</v>
          </cell>
          <cell r="G550" t="b">
            <v>0</v>
          </cell>
          <cell r="H550" t="str">
            <v/>
          </cell>
          <cell r="I550">
            <v>42713</v>
          </cell>
          <cell r="K550">
            <v>36558</v>
          </cell>
          <cell r="L550" t="b">
            <v>0</v>
          </cell>
          <cell r="M550" t="str">
            <v/>
          </cell>
          <cell r="N550" t="str">
            <v/>
          </cell>
          <cell r="O550" t="str">
            <v>Joanna Ferguson</v>
          </cell>
          <cell r="P550" t="str">
            <v>Joanna Ferguson</v>
          </cell>
          <cell r="Q550" t="str">
            <v>ICAF 14/12/16</v>
          </cell>
          <cell r="R550" t="str">
            <v/>
          </cell>
          <cell r="S550" t="str">
            <v>Lorraine Cave</v>
          </cell>
          <cell r="T550" t="str">
            <v>CP</v>
          </cell>
          <cell r="U550" t="str">
            <v>CLOSED</v>
          </cell>
          <cell r="V550" t="b">
            <v>1</v>
          </cell>
          <cell r="W550">
            <v>43186</v>
          </cell>
          <cell r="X550" t="str">
            <v>Charley Haley</v>
          </cell>
          <cell r="AD550" t="str">
            <v/>
          </cell>
          <cell r="AF550" t="str">
            <v/>
          </cell>
          <cell r="AN550" t="str">
            <v/>
          </cell>
          <cell r="AR550" t="str">
            <v/>
          </cell>
          <cell r="AS550" t="str">
            <v/>
          </cell>
          <cell r="AZ550" t="str">
            <v/>
          </cell>
          <cell r="BB550" t="str">
            <v/>
          </cell>
          <cell r="BC550" t="str">
            <v/>
          </cell>
          <cell r="BE550" t="b">
            <v>0</v>
          </cell>
          <cell r="BF550">
            <v>3</v>
          </cell>
          <cell r="BM550" t="str">
            <v/>
          </cell>
          <cell r="BO550" t="str">
            <v>27/03/2018 DC Email received from Becky Perkins to ask for this change to be closed and use the attached email as evidence.
14/03/2018 DC Email sent to Becky Perkins asking if we can close this change, no updates are being sent and the change has progress</v>
          </cell>
          <cell r="BQ550" t="str">
            <v/>
          </cell>
          <cell r="BS550" t="str">
            <v/>
          </cell>
          <cell r="BU550" t="str">
            <v/>
          </cell>
          <cell r="BW550" t="str">
            <v/>
          </cell>
          <cell r="BX550" t="str">
            <v/>
          </cell>
          <cell r="BY550" t="str">
            <v/>
          </cell>
          <cell r="BZ550" t="str">
            <v/>
          </cell>
          <cell r="CA550" t="str">
            <v>T &amp; SS</v>
          </cell>
          <cell r="CB550" t="str">
            <v/>
          </cell>
          <cell r="CC550" t="str">
            <v>Project Delivery</v>
          </cell>
          <cell r="CD550" t="str">
            <v>BW</v>
          </cell>
          <cell r="CE550" t="str">
            <v>Other</v>
          </cell>
          <cell r="CF550" t="str">
            <v>31-100days</v>
          </cell>
          <cell r="CG550" t="b">
            <v>0</v>
          </cell>
          <cell r="CH550" t="str">
            <v/>
          </cell>
          <cell r="CJ550" t="b">
            <v>0</v>
          </cell>
          <cell r="CK550" t="b">
            <v>0</v>
          </cell>
          <cell r="CL550" t="b">
            <v>0</v>
          </cell>
          <cell r="CM550" t="str">
            <v/>
          </cell>
          <cell r="CO550" t="str">
            <v/>
          </cell>
          <cell r="CP550" t="str">
            <v/>
          </cell>
          <cell r="CQ550" t="b">
            <v>0</v>
          </cell>
          <cell r="CR550" t="b">
            <v>0</v>
          </cell>
          <cell r="CS550" t="str">
            <v>No</v>
          </cell>
          <cell r="CT550" t="str">
            <v/>
          </cell>
          <cell r="CU550" t="str">
            <v/>
          </cell>
          <cell r="CV550" t="str">
            <v/>
          </cell>
          <cell r="CW550" t="str">
            <v/>
          </cell>
          <cell r="CX550" t="b">
            <v>0</v>
          </cell>
          <cell r="CY550" t="b">
            <v>0</v>
          </cell>
          <cell r="CZ550" t="b">
            <v>0</v>
          </cell>
          <cell r="DA550" t="b">
            <v>0</v>
          </cell>
          <cell r="DB550" t="str">
            <v/>
          </cell>
          <cell r="DC550" t="str">
            <v/>
          </cell>
          <cell r="DD550" t="str">
            <v/>
          </cell>
          <cell r="DE550" t="b">
            <v>0</v>
          </cell>
          <cell r="DF550" t="b">
            <v>0</v>
          </cell>
        </row>
        <row r="551">
          <cell r="A551" t="str">
            <v>COR4172</v>
          </cell>
          <cell r="B551" t="str">
            <v>Monthly Nomination Referral Report</v>
          </cell>
          <cell r="C551" t="str">
            <v>Z1 - Change completed</v>
          </cell>
          <cell r="D551">
            <v>42902</v>
          </cell>
          <cell r="E551" t="str">
            <v>CO-RCVD 20/01/17
BE SENT 01/03/17
CA-RCVD 28/03/17
PD-IMPD 28/03/17
PD-SENT 07/04/17
PD POPD 12/05/17
PD-CLSD 16/06/17</v>
          </cell>
          <cell r="F551" t="str">
            <v>GDNs would like to request a monthly report which details the nomination referrals received and the resolution date for their particular network. 
This report is to go to GDNs only, and is not to be visible to the wider industry. 
This report is essenti</v>
          </cell>
          <cell r="G551" t="b">
            <v>0</v>
          </cell>
          <cell r="H551" t="str">
            <v>NA</v>
          </cell>
          <cell r="I551">
            <v>42745</v>
          </cell>
          <cell r="L551" t="b">
            <v>0</v>
          </cell>
          <cell r="M551" t="str">
            <v>NNW</v>
          </cell>
          <cell r="N551" t="str">
            <v>SSGN,NGD,WWU,NGN</v>
          </cell>
          <cell r="O551" t="str">
            <v>Shanna Key</v>
          </cell>
          <cell r="P551" t="str">
            <v>Shanna Key</v>
          </cell>
          <cell r="Q551" t="str">
            <v>ICAF 18/01/17
BER - Pre-Sanction Review Group 03/02/17</v>
          </cell>
          <cell r="R551" t="str">
            <v/>
          </cell>
          <cell r="S551" t="str">
            <v>Lorraine Cave</v>
          </cell>
          <cell r="T551" t="str">
            <v>CO</v>
          </cell>
          <cell r="U551" t="str">
            <v>COMPLETE</v>
          </cell>
          <cell r="V551" t="b">
            <v>0</v>
          </cell>
          <cell r="X551" t="str">
            <v>Charlie Haley</v>
          </cell>
          <cell r="AD551" t="str">
            <v/>
          </cell>
          <cell r="AF551" t="str">
            <v/>
          </cell>
          <cell r="AM551">
            <v>42795</v>
          </cell>
          <cell r="AN551" t="str">
            <v/>
          </cell>
          <cell r="AO551">
            <v>42887</v>
          </cell>
          <cell r="AR551" t="str">
            <v/>
          </cell>
          <cell r="AS551" t="str">
            <v>SENT</v>
          </cell>
          <cell r="AT551">
            <v>42795</v>
          </cell>
          <cell r="AU551">
            <v>42822</v>
          </cell>
          <cell r="AZ551" t="str">
            <v/>
          </cell>
          <cell r="BB551" t="str">
            <v/>
          </cell>
          <cell r="BC551" t="str">
            <v/>
          </cell>
          <cell r="BE551" t="b">
            <v>0</v>
          </cell>
          <cell r="BF551">
            <v>3</v>
          </cell>
          <cell r="BI551">
            <v>42767</v>
          </cell>
          <cell r="BJ551">
            <v>42832</v>
          </cell>
          <cell r="BK551">
            <v>42832</v>
          </cell>
          <cell r="BL551">
            <v>42860</v>
          </cell>
          <cell r="BM551" t="str">
            <v>CLSD</v>
          </cell>
          <cell r="BN551">
            <v>42867</v>
          </cell>
          <cell r="BO551" t="str">
            <v>16/06/17 DC project complete and docs checked.
14/05/17 DC CCN received from networks and forwarded to Projects
12/05/17 DC CCN received from networks today.
07/04/17 DC CCN sent to networks 
03/04/17 DC Email from CH confirming IMP date and confirming th</v>
          </cell>
          <cell r="BQ551" t="str">
            <v/>
          </cell>
          <cell r="BS551" t="str">
            <v/>
          </cell>
          <cell r="BU551" t="str">
            <v/>
          </cell>
          <cell r="BW551" t="str">
            <v/>
          </cell>
          <cell r="BX551" t="str">
            <v>Medium</v>
          </cell>
          <cell r="BY551" t="str">
            <v/>
          </cell>
          <cell r="BZ551" t="str">
            <v/>
          </cell>
          <cell r="CA551" t="str">
            <v/>
          </cell>
          <cell r="CB551" t="str">
            <v/>
          </cell>
          <cell r="CC551" t="str">
            <v/>
          </cell>
          <cell r="CD551" t="str">
            <v/>
          </cell>
          <cell r="CE551" t="str">
            <v/>
          </cell>
          <cell r="CF551" t="str">
            <v/>
          </cell>
          <cell r="CG551" t="b">
            <v>0</v>
          </cell>
          <cell r="CH551" t="str">
            <v/>
          </cell>
          <cell r="CJ551" t="b">
            <v>0</v>
          </cell>
          <cell r="CK551" t="b">
            <v>0</v>
          </cell>
          <cell r="CL551" t="b">
            <v>0</v>
          </cell>
          <cell r="CM551" t="str">
            <v/>
          </cell>
          <cell r="CO551" t="str">
            <v/>
          </cell>
          <cell r="CP551" t="str">
            <v/>
          </cell>
          <cell r="CQ551" t="b">
            <v>0</v>
          </cell>
          <cell r="CR551" t="b">
            <v>0</v>
          </cell>
          <cell r="CS551" t="str">
            <v/>
          </cell>
          <cell r="CT551" t="str">
            <v/>
          </cell>
          <cell r="CU551" t="str">
            <v/>
          </cell>
          <cell r="CV551" t="str">
            <v/>
          </cell>
          <cell r="CW551" t="str">
            <v/>
          </cell>
          <cell r="CX551" t="b">
            <v>0</v>
          </cell>
          <cell r="CY551" t="b">
            <v>0</v>
          </cell>
          <cell r="CZ551" t="b">
            <v>0</v>
          </cell>
          <cell r="DA551" t="b">
            <v>0</v>
          </cell>
          <cell r="DB551" t="str">
            <v/>
          </cell>
          <cell r="DC551" t="str">
            <v/>
          </cell>
          <cell r="DD551" t="str">
            <v/>
          </cell>
          <cell r="DE551" t="b">
            <v>0</v>
          </cell>
          <cell r="DF551" t="b">
            <v>0</v>
          </cell>
        </row>
        <row r="552">
          <cell r="A552" t="str">
            <v>COR4183</v>
          </cell>
          <cell r="B552" t="str">
            <v>XP/Office 2003 upgrade to Windows 7/Office 2010</v>
          </cell>
          <cell r="C552" t="str">
            <v>Z2 - Change cancelled</v>
          </cell>
          <cell r="D552">
            <v>42955</v>
          </cell>
          <cell r="E552" t="str">
            <v>CO-RCVD 01/02/2017
PD-POPD 27/06/2017
PD-CLSD 08/08/2017</v>
          </cell>
          <cell r="F552" t="str">
            <v xml:space="preserve">An ongoing National Grid (NG) driven project to migrate all XP/Office 2003 users to Windows 7/Office has now been closed. Due to the Windows 7 incompatibility of a number of key applications in use at Xoserve, there are circa 100 remaining XP/Office 2003 </v>
          </cell>
          <cell r="G552" t="b">
            <v>0</v>
          </cell>
          <cell r="H552" t="str">
            <v>COR2884 – Desktop Transformation</v>
          </cell>
          <cell r="I552">
            <v>42765</v>
          </cell>
          <cell r="L552" t="b">
            <v>0</v>
          </cell>
          <cell r="M552" t="str">
            <v/>
          </cell>
          <cell r="N552" t="str">
            <v/>
          </cell>
          <cell r="O552" t="str">
            <v/>
          </cell>
          <cell r="P552" t="str">
            <v>ASA Projects</v>
          </cell>
          <cell r="Q552" t="str">
            <v>ICAF 01/02/2017
Pre-Sanction Approval via Email - Start Up approach 16 02 16</v>
          </cell>
          <cell r="R552" t="str">
            <v>ASA Projects</v>
          </cell>
          <cell r="S552" t="str">
            <v>Emma Rose</v>
          </cell>
          <cell r="T552" t="str">
            <v>CR (internal)</v>
          </cell>
          <cell r="U552" t="str">
            <v>CLOSED</v>
          </cell>
          <cell r="V552" t="b">
            <v>0</v>
          </cell>
          <cell r="X552" t="str">
            <v>Jo Rooney</v>
          </cell>
          <cell r="AD552" t="str">
            <v/>
          </cell>
          <cell r="AF552" t="str">
            <v/>
          </cell>
          <cell r="AN552" t="str">
            <v/>
          </cell>
          <cell r="AR552" t="str">
            <v/>
          </cell>
          <cell r="AS552" t="str">
            <v/>
          </cell>
          <cell r="AZ552" t="str">
            <v/>
          </cell>
          <cell r="BB552" t="str">
            <v/>
          </cell>
          <cell r="BC552" t="str">
            <v/>
          </cell>
          <cell r="BE552" t="b">
            <v>0</v>
          </cell>
          <cell r="BF552">
            <v>7</v>
          </cell>
          <cell r="BM552" t="str">
            <v/>
          </cell>
          <cell r="BO552" t="str">
            <v xml:space="preserve">08/08/2017 DC Checked the Configuartion Library ER has sent over a closedown email, this is a BAU activity.
27/06/17 DC ME confirmed with LC this project is completed.  Need to check documentation.
24/05/17 As per ME planning meeting, this project is BAU </v>
          </cell>
          <cell r="BQ552" t="str">
            <v/>
          </cell>
          <cell r="BS552" t="str">
            <v/>
          </cell>
          <cell r="BU552" t="str">
            <v/>
          </cell>
          <cell r="BW552" t="str">
            <v/>
          </cell>
          <cell r="BX552" t="str">
            <v>Medium</v>
          </cell>
          <cell r="BY552" t="str">
            <v/>
          </cell>
          <cell r="BZ552" t="str">
            <v/>
          </cell>
          <cell r="CA552" t="str">
            <v/>
          </cell>
          <cell r="CB552" t="str">
            <v/>
          </cell>
          <cell r="CC552" t="str">
            <v/>
          </cell>
          <cell r="CD552" t="str">
            <v/>
          </cell>
          <cell r="CE552" t="str">
            <v/>
          </cell>
          <cell r="CF552" t="str">
            <v/>
          </cell>
          <cell r="CG552" t="b">
            <v>0</v>
          </cell>
          <cell r="CH552" t="str">
            <v/>
          </cell>
          <cell r="CJ552" t="b">
            <v>0</v>
          </cell>
          <cell r="CK552" t="b">
            <v>0</v>
          </cell>
          <cell r="CL552" t="b">
            <v>0</v>
          </cell>
          <cell r="CM552" t="str">
            <v/>
          </cell>
          <cell r="CO552" t="str">
            <v/>
          </cell>
          <cell r="CP552" t="str">
            <v/>
          </cell>
          <cell r="CQ552" t="b">
            <v>0</v>
          </cell>
          <cell r="CR552" t="b">
            <v>0</v>
          </cell>
          <cell r="CS552" t="str">
            <v/>
          </cell>
          <cell r="CT552" t="str">
            <v/>
          </cell>
          <cell r="CU552" t="str">
            <v/>
          </cell>
          <cell r="CV552" t="str">
            <v/>
          </cell>
          <cell r="CW552" t="str">
            <v/>
          </cell>
          <cell r="CX552" t="b">
            <v>0</v>
          </cell>
          <cell r="CY552" t="b">
            <v>0</v>
          </cell>
          <cell r="CZ552" t="b">
            <v>0</v>
          </cell>
          <cell r="DA552" t="b">
            <v>0</v>
          </cell>
          <cell r="DB552" t="str">
            <v/>
          </cell>
          <cell r="DC552" t="str">
            <v/>
          </cell>
          <cell r="DD552" t="str">
            <v/>
          </cell>
          <cell r="DE552" t="b">
            <v>0</v>
          </cell>
          <cell r="DF552" t="b">
            <v>0</v>
          </cell>
        </row>
        <row r="553">
          <cell r="A553" t="str">
            <v>4186</v>
          </cell>
          <cell r="B553" t="str">
            <v>UK Link Future Release Analysis</v>
          </cell>
          <cell r="C553" t="str">
            <v>F1 - CCR/Closedown document in progress</v>
          </cell>
          <cell r="D553">
            <v>43167</v>
          </cell>
          <cell r="E553" t="str">
            <v>CO-RCVD 01/02/2017
PD-PROD 12/10/2017
Moved from PD-PROD to 11. Change in delivery
Moved to 10. BER/Business Case Awaiting ChMC Approval - 16/11/17 - JB/IB
100. change completed - 16/11/17 - JB
12. CCR/Closedown document in progress</v>
          </cell>
          <cell r="F553" t="str">
            <v>As part of the UK Link Programme delivery there was a defined scope from BAFO and the Master Services Agreement (MSA) with Wipro as the SI to deliver.  As the UKLP scope was baselined back in 2014, there has been scope of change for UK Link that has had t</v>
          </cell>
          <cell r="G553" t="b">
            <v>0</v>
          </cell>
          <cell r="H553" t="str">
            <v/>
          </cell>
          <cell r="I553">
            <v>42765</v>
          </cell>
          <cell r="L553" t="b">
            <v>0</v>
          </cell>
          <cell r="M553" t="str">
            <v/>
          </cell>
          <cell r="N553" t="str">
            <v/>
          </cell>
          <cell r="O553" t="str">
            <v/>
          </cell>
          <cell r="P553" t="str">
            <v>Jane Rocky</v>
          </cell>
          <cell r="Q553" t="str">
            <v>ICAF 01/02/17
Start Up Pre-Sanction 28/02/17
Business Case Via Pre-Sanction email approval</v>
          </cell>
          <cell r="R553" t="str">
            <v>Lee Foster</v>
          </cell>
          <cell r="S553" t="str">
            <v>Lee Chambers</v>
          </cell>
          <cell r="T553" t="str">
            <v>CR (Internal)</v>
          </cell>
          <cell r="U553" t="str">
            <v>LIVE</v>
          </cell>
          <cell r="V553" t="b">
            <v>0</v>
          </cell>
          <cell r="X553" t="str">
            <v>Christina Francis</v>
          </cell>
          <cell r="AD553" t="str">
            <v/>
          </cell>
          <cell r="AF553" t="str">
            <v/>
          </cell>
          <cell r="AN553" t="str">
            <v/>
          </cell>
          <cell r="AR553" t="str">
            <v/>
          </cell>
          <cell r="AS553" t="str">
            <v/>
          </cell>
          <cell r="AZ553" t="str">
            <v/>
          </cell>
          <cell r="BB553" t="str">
            <v/>
          </cell>
          <cell r="BC553" t="str">
            <v/>
          </cell>
          <cell r="BE553" t="b">
            <v>0</v>
          </cell>
          <cell r="BF553">
            <v>7</v>
          </cell>
          <cell r="BH553">
            <v>43019</v>
          </cell>
          <cell r="BI553">
            <v>43055</v>
          </cell>
          <cell r="BM553" t="str">
            <v/>
          </cell>
          <cell r="BO553" t="str">
            <v>13/03/2018 DC Update: the AEAF is to be adjected as the finances need to be revised.  Christina Francis has said this should be on track to closed at the end of next month.
8/03/2018 DC This change was closed off the back of Jane Rockys approval, we do no</v>
          </cell>
          <cell r="BQ553" t="str">
            <v/>
          </cell>
          <cell r="BS553" t="str">
            <v/>
          </cell>
          <cell r="BU553" t="str">
            <v/>
          </cell>
          <cell r="BW553" t="str">
            <v/>
          </cell>
          <cell r="BX553" t="str">
            <v>Medium</v>
          </cell>
          <cell r="BY553" t="str">
            <v/>
          </cell>
          <cell r="BZ553" t="str">
            <v/>
          </cell>
          <cell r="CA553" t="str">
            <v>R &amp; N</v>
          </cell>
          <cell r="CB553" t="str">
            <v/>
          </cell>
          <cell r="CC553" t="str">
            <v>Third Party SI / Service Provider</v>
          </cell>
          <cell r="CD553" t="str">
            <v/>
          </cell>
          <cell r="CE553" t="str">
            <v/>
          </cell>
          <cell r="CF553" t="str">
            <v/>
          </cell>
          <cell r="CG553" t="b">
            <v>0</v>
          </cell>
          <cell r="CH553" t="str">
            <v/>
          </cell>
          <cell r="CJ553" t="b">
            <v>0</v>
          </cell>
          <cell r="CK553" t="b">
            <v>0</v>
          </cell>
          <cell r="CL553" t="b">
            <v>0</v>
          </cell>
          <cell r="CM553" t="str">
            <v/>
          </cell>
          <cell r="CO553" t="str">
            <v/>
          </cell>
          <cell r="CP553" t="str">
            <v/>
          </cell>
          <cell r="CQ553" t="b">
            <v>0</v>
          </cell>
          <cell r="CR553" t="b">
            <v>0</v>
          </cell>
          <cell r="CS553" t="str">
            <v/>
          </cell>
          <cell r="CT553" t="str">
            <v/>
          </cell>
          <cell r="CU553" t="str">
            <v/>
          </cell>
          <cell r="CV553" t="str">
            <v>Xoserve Internal CR (business improvement initiative)</v>
          </cell>
          <cell r="CW553" t="str">
            <v>Xoserve Only</v>
          </cell>
          <cell r="CX553" t="b">
            <v>0</v>
          </cell>
          <cell r="CY553" t="b">
            <v>0</v>
          </cell>
          <cell r="CZ553" t="b">
            <v>0</v>
          </cell>
          <cell r="DA553" t="b">
            <v>0</v>
          </cell>
          <cell r="DB553" t="str">
            <v>Service Area 23: Internal</v>
          </cell>
          <cell r="DC553" t="str">
            <v>None (Xoserve internal initiative)</v>
          </cell>
          <cell r="DD553" t="str">
            <v>Medium</v>
          </cell>
          <cell r="DE553" t="b">
            <v>0</v>
          </cell>
          <cell r="DF553" t="b">
            <v>0</v>
          </cell>
        </row>
        <row r="554">
          <cell r="A554" t="str">
            <v>4262</v>
          </cell>
          <cell r="B554" t="str">
            <v>EU/GB Charging 2018/19 Gas Regulatory Change Feasibility and Analysis</v>
          </cell>
          <cell r="C554" t="str">
            <v>Z1 - Change completed</v>
          </cell>
          <cell r="D554">
            <v>43082</v>
          </cell>
          <cell r="E554" t="str">
            <v>CO_RCVD 25/04/17
EG_ PNDG 22/05/17
EQ_PROD 22/05/17
EQ-SENT 31/05/17
BE-RCVD 15/06/17
BE-SENT 22/06/17
CA-RCVD 30/06/17
PD-IMPD 22/09/2017
PD-IMPD changed to  12
12. CCR/Internal Documents in Progress 08/11/17
13.1 CCR Awaiting ChMC Approval
14. Awaiting</v>
          </cell>
          <cell r="F554" t="str">
            <v>The priority of this Change Order Request is high. National Grid is legally obligated to be compliant with the EU Capacity Allocation Mechanism (CAM), EU Tariff (TAR) Network Codes and the UNC. Building on the lessons learnt from previous EU projects, Nat</v>
          </cell>
          <cell r="G554" t="b">
            <v>0</v>
          </cell>
          <cell r="H554" t="str">
            <v/>
          </cell>
          <cell r="I554">
            <v>42850</v>
          </cell>
          <cell r="K554">
            <v>36558</v>
          </cell>
          <cell r="L554" t="b">
            <v>0</v>
          </cell>
          <cell r="M554" t="str">
            <v/>
          </cell>
          <cell r="N554" t="str">
            <v/>
          </cell>
          <cell r="O554" t="str">
            <v>Beverley Viney</v>
          </cell>
          <cell r="P554" t="str">
            <v>Beverley Viney</v>
          </cell>
          <cell r="Q554" t="str">
            <v>ICAF - 17/05/17
Pre-Sanction 24/05/17 via email
Pre-Sanction 20/06/17 - BER</v>
          </cell>
          <cell r="R554" t="str">
            <v>Jessica Harris</v>
          </cell>
          <cell r="S554" t="str">
            <v>Hannah Reddy</v>
          </cell>
          <cell r="T554" t="str">
            <v>CP</v>
          </cell>
          <cell r="U554" t="str">
            <v>COMPLETE</v>
          </cell>
          <cell r="V554" t="b">
            <v>0</v>
          </cell>
          <cell r="W554">
            <v>43089</v>
          </cell>
          <cell r="X554" t="str">
            <v>Manisha Bhardwaj</v>
          </cell>
          <cell r="Z554">
            <v>42886</v>
          </cell>
          <cell r="AB554">
            <v>42886</v>
          </cell>
          <cell r="AD554" t="str">
            <v/>
          </cell>
          <cell r="AF554" t="str">
            <v/>
          </cell>
          <cell r="AH554">
            <v>42901</v>
          </cell>
          <cell r="AK554">
            <v>42906</v>
          </cell>
          <cell r="AM554">
            <v>42908</v>
          </cell>
          <cell r="AN554" t="str">
            <v/>
          </cell>
          <cell r="AR554" t="str">
            <v/>
          </cell>
          <cell r="AS554" t="str">
            <v/>
          </cell>
          <cell r="AU554">
            <v>42916</v>
          </cell>
          <cell r="AZ554" t="str">
            <v/>
          </cell>
          <cell r="BB554" t="str">
            <v/>
          </cell>
          <cell r="BC554" t="str">
            <v/>
          </cell>
          <cell r="BE554" t="b">
            <v>0</v>
          </cell>
          <cell r="BH554">
            <v>43000</v>
          </cell>
          <cell r="BI554">
            <v>43000</v>
          </cell>
          <cell r="BJ554">
            <v>43041</v>
          </cell>
          <cell r="BK554">
            <v>43059</v>
          </cell>
          <cell r="BM554" t="str">
            <v/>
          </cell>
          <cell r="BO554" t="str">
            <v>20/12/2017 DC Ian bevan sent over an email confirming this project can 
be closed as all the documentation has been received.  I have email the project team to confirm closure.
19/12/2017 DC Email sent to Hannah reddy with the updated CCR, I have asked th</v>
          </cell>
          <cell r="BQ554" t="str">
            <v/>
          </cell>
          <cell r="BS554" t="str">
            <v/>
          </cell>
          <cell r="BU554" t="str">
            <v/>
          </cell>
          <cell r="BW554" t="str">
            <v/>
          </cell>
          <cell r="BX554" t="str">
            <v>Low</v>
          </cell>
          <cell r="BY554" t="str">
            <v/>
          </cell>
          <cell r="BZ554" t="str">
            <v/>
          </cell>
          <cell r="CA554" t="str">
            <v>T &amp; SS</v>
          </cell>
          <cell r="CB554" t="str">
            <v/>
          </cell>
          <cell r="CC554" t="str">
            <v>Project Delivery</v>
          </cell>
          <cell r="CD554" t="str">
            <v>Gemini</v>
          </cell>
          <cell r="CE554" t="str">
            <v>Invoicing</v>
          </cell>
          <cell r="CF554" t="str">
            <v>100+days</v>
          </cell>
          <cell r="CG554" t="b">
            <v>0</v>
          </cell>
          <cell r="CH554" t="str">
            <v/>
          </cell>
          <cell r="CJ554" t="b">
            <v>0</v>
          </cell>
          <cell r="CK554" t="b">
            <v>0</v>
          </cell>
          <cell r="CL554" t="b">
            <v>0</v>
          </cell>
          <cell r="CM554" t="str">
            <v/>
          </cell>
          <cell r="CO554" t="str">
            <v/>
          </cell>
          <cell r="CP554" t="str">
            <v/>
          </cell>
          <cell r="CQ554" t="b">
            <v>0</v>
          </cell>
          <cell r="CR554" t="b">
            <v>0</v>
          </cell>
          <cell r="CS554" t="str">
            <v>Customer</v>
          </cell>
          <cell r="CT554" t="str">
            <v/>
          </cell>
          <cell r="CU554" t="str">
            <v/>
          </cell>
          <cell r="CV554" t="str">
            <v/>
          </cell>
          <cell r="CW554" t="str">
            <v/>
          </cell>
          <cell r="CX554" t="b">
            <v>0</v>
          </cell>
          <cell r="CY554" t="b">
            <v>0</v>
          </cell>
          <cell r="CZ554" t="b">
            <v>0</v>
          </cell>
          <cell r="DA554" t="b">
            <v>0</v>
          </cell>
          <cell r="DB554" t="str">
            <v/>
          </cell>
          <cell r="DC554" t="str">
            <v/>
          </cell>
          <cell r="DD554" t="str">
            <v/>
          </cell>
          <cell r="DE554" t="b">
            <v>0</v>
          </cell>
          <cell r="DF554" t="b">
            <v>0</v>
          </cell>
          <cell r="DI554">
            <v>43082</v>
          </cell>
        </row>
        <row r="555">
          <cell r="A555" t="str">
            <v>4249</v>
          </cell>
          <cell r="B555" t="str">
            <v>Address Maintenance Solution</v>
          </cell>
          <cell r="C555" t="str">
            <v>F1 - CCR/Closedown document in progress</v>
          </cell>
          <cell r="D555">
            <v>43290</v>
          </cell>
          <cell r="E555" t="str">
            <v>CO-RCVD- 18/10/17
Moved from CO-RCVD to 2.1 Start up approach in progress 08/11/2017
7.  BER in Progress
28/11/2017
10. BER/Business Case Awaiting ChMC Approval
11. Change in Delivery</v>
          </cell>
          <cell r="F555" t="str">
            <v>The current address (PAF) validation will not be enduring.
The current PAF validation tool process (GB mailing) has not been built into the SAP system and as a result, an alternative validation tool needs to be determined to replace this.  Having a new so</v>
          </cell>
          <cell r="G555" t="b">
            <v>0</v>
          </cell>
          <cell r="H555" t="str">
            <v/>
          </cell>
          <cell r="I555">
            <v>42816</v>
          </cell>
          <cell r="K555">
            <v>43280</v>
          </cell>
          <cell r="L555" t="b">
            <v>0</v>
          </cell>
          <cell r="M555" t="str">
            <v/>
          </cell>
          <cell r="N555" t="str">
            <v/>
          </cell>
          <cell r="O555" t="str">
            <v/>
          </cell>
          <cell r="P555" t="str">
            <v>Steve Ganney</v>
          </cell>
          <cell r="Q555" t="str">
            <v>ICAF 18/10/17</v>
          </cell>
          <cell r="R555" t="str">
            <v>Dave Ackers</v>
          </cell>
          <cell r="S555" t="str">
            <v>Christina Francis</v>
          </cell>
          <cell r="T555" t="str">
            <v>CR (Internal)</v>
          </cell>
          <cell r="U555" t="str">
            <v>LIVE</v>
          </cell>
          <cell r="V555" t="b">
            <v>0</v>
          </cell>
          <cell r="X555" t="str">
            <v/>
          </cell>
          <cell r="AD555" t="str">
            <v/>
          </cell>
          <cell r="AF555" t="str">
            <v/>
          </cell>
          <cell r="AN555" t="str">
            <v/>
          </cell>
          <cell r="AR555" t="str">
            <v/>
          </cell>
          <cell r="AS555" t="str">
            <v/>
          </cell>
          <cell r="AZ555" t="str">
            <v/>
          </cell>
          <cell r="BB555" t="str">
            <v/>
          </cell>
          <cell r="BC555" t="str">
            <v/>
          </cell>
          <cell r="BE555" t="b">
            <v>0</v>
          </cell>
          <cell r="BH555">
            <v>43280</v>
          </cell>
          <cell r="BI555">
            <v>43282</v>
          </cell>
          <cell r="BM555" t="str">
            <v/>
          </cell>
          <cell r="BO555" t="str">
            <v>11/01/2018 Julie B - BER approved at Jan 2018 ChMC. ChMC have requested that a more detailed design to be carried out for this change as part of R2.
28/11/2017 DC Confirmation from Emma Smith to say this change has been included to the scope of R2 as per</v>
          </cell>
          <cell r="BQ555" t="str">
            <v/>
          </cell>
          <cell r="BS555" t="str">
            <v/>
          </cell>
          <cell r="BU555" t="str">
            <v/>
          </cell>
          <cell r="BW555" t="str">
            <v/>
          </cell>
          <cell r="BX555" t="str">
            <v/>
          </cell>
          <cell r="BY555" t="str">
            <v>2</v>
          </cell>
          <cell r="BZ555" t="str">
            <v/>
          </cell>
          <cell r="CA555" t="str">
            <v>R &amp; N</v>
          </cell>
          <cell r="CB555" t="str">
            <v/>
          </cell>
          <cell r="CC555" t="str">
            <v>Third Party SI / Service Provider</v>
          </cell>
          <cell r="CD555" t="str">
            <v>ISU</v>
          </cell>
          <cell r="CE555" t="str">
            <v>SPA</v>
          </cell>
          <cell r="CF555" t="str">
            <v>31-100days</v>
          </cell>
          <cell r="CG555" t="b">
            <v>0</v>
          </cell>
          <cell r="CH555" t="str">
            <v/>
          </cell>
          <cell r="CJ555" t="b">
            <v>0</v>
          </cell>
          <cell r="CK555" t="b">
            <v>0</v>
          </cell>
          <cell r="CL555" t="b">
            <v>0</v>
          </cell>
          <cell r="CM555" t="str">
            <v/>
          </cell>
          <cell r="CO555" t="str">
            <v/>
          </cell>
          <cell r="CP555" t="str">
            <v/>
          </cell>
          <cell r="CQ555" t="b">
            <v>0</v>
          </cell>
          <cell r="CR555" t="b">
            <v>0</v>
          </cell>
          <cell r="CS555" t="str">
            <v>Customer and Consumer</v>
          </cell>
          <cell r="CT555" t="str">
            <v/>
          </cell>
          <cell r="CU555" t="str">
            <v/>
          </cell>
          <cell r="CV555" t="str">
            <v>Xoserve Internal CR (business improvement initiative)</v>
          </cell>
          <cell r="CW555" t="str">
            <v>All UK Gas Market Participants</v>
          </cell>
          <cell r="CX555" t="b">
            <v>1</v>
          </cell>
          <cell r="CY555" t="b">
            <v>1</v>
          </cell>
          <cell r="CZ555" t="b">
            <v>1</v>
          </cell>
          <cell r="DA555" t="b">
            <v>1</v>
          </cell>
          <cell r="DB555" t="str">
            <v>Service Area 23: Internal</v>
          </cell>
          <cell r="DC555" t="str">
            <v>All</v>
          </cell>
          <cell r="DD555" t="str">
            <v>High</v>
          </cell>
          <cell r="DE555" t="b">
            <v>0</v>
          </cell>
          <cell r="DF555" t="b">
            <v>0</v>
          </cell>
          <cell r="DG555">
            <v>43019</v>
          </cell>
          <cell r="DH555">
            <v>43019</v>
          </cell>
          <cell r="DJ555">
            <v>43110</v>
          </cell>
        </row>
        <row r="556">
          <cell r="A556" t="str">
            <v>3747</v>
          </cell>
          <cell r="B556" t="str">
            <v>Notification of Formula Year AQ &amp; SOQ</v>
          </cell>
          <cell r="C556" t="str">
            <v>Z1 - Change completed</v>
          </cell>
          <cell r="D556">
            <v>43178</v>
          </cell>
          <cell r="E556" t="str">
            <v>CO-RCVD - 25/10/17
Moved from CO-RCVD to 11. Change in Delivery Start Up 
08/11/2017
12. CCR/Internal Closedown Document In Progress
100. Change Completed</v>
          </cell>
          <cell r="F556" t="str">
            <v/>
          </cell>
          <cell r="G556" t="b">
            <v>0</v>
          </cell>
          <cell r="H556" t="str">
            <v/>
          </cell>
          <cell r="I556">
            <v>42192</v>
          </cell>
          <cell r="K556">
            <v>43221</v>
          </cell>
          <cell r="L556" t="b">
            <v>0</v>
          </cell>
          <cell r="M556" t="str">
            <v/>
          </cell>
          <cell r="N556" t="str">
            <v/>
          </cell>
          <cell r="O556" t="str">
            <v/>
          </cell>
          <cell r="P556" t="str">
            <v>Emma Smith / Susan Prosser</v>
          </cell>
          <cell r="Q556" t="str">
            <v/>
          </cell>
          <cell r="R556" t="str">
            <v/>
          </cell>
          <cell r="S556" t="str">
            <v>Matt Rider</v>
          </cell>
          <cell r="T556" t="str">
            <v>CP</v>
          </cell>
          <cell r="U556" t="str">
            <v>COMPLETE</v>
          </cell>
          <cell r="V556" t="b">
            <v>0</v>
          </cell>
          <cell r="W556">
            <v>43178</v>
          </cell>
          <cell r="X556" t="str">
            <v/>
          </cell>
          <cell r="AD556" t="str">
            <v/>
          </cell>
          <cell r="AF556" t="str">
            <v/>
          </cell>
          <cell r="AN556" t="str">
            <v/>
          </cell>
          <cell r="AR556" t="str">
            <v/>
          </cell>
          <cell r="AS556" t="str">
            <v/>
          </cell>
          <cell r="AZ556" t="str">
            <v/>
          </cell>
          <cell r="BB556" t="str">
            <v/>
          </cell>
          <cell r="BC556" t="str">
            <v/>
          </cell>
          <cell r="BE556" t="b">
            <v>0</v>
          </cell>
          <cell r="BH556">
            <v>43077</v>
          </cell>
          <cell r="BI556">
            <v>43077</v>
          </cell>
          <cell r="BM556" t="str">
            <v/>
          </cell>
          <cell r="BO556" t="str">
            <v>19/03/2018 DC This change is linked to 4340,it does not have its own PAT tool it is complete as per Rebecca Perkins email today.
22/01/2018 updated actual imp date
12/12/2017 DC project deployed and moved to projection as per email from Alec Stuart to upd</v>
          </cell>
          <cell r="BQ556" t="str">
            <v/>
          </cell>
          <cell r="BS556" t="str">
            <v/>
          </cell>
          <cell r="BU556" t="str">
            <v/>
          </cell>
          <cell r="BW556" t="str">
            <v/>
          </cell>
          <cell r="BX556" t="str">
            <v/>
          </cell>
          <cell r="BY556" t="str">
            <v>1.1</v>
          </cell>
          <cell r="BZ556" t="str">
            <v>UKLP IADBI113</v>
          </cell>
          <cell r="CA556" t="str">
            <v>R &amp; N</v>
          </cell>
          <cell r="CB556" t="str">
            <v/>
          </cell>
          <cell r="CC556" t="str">
            <v>Project Delivery</v>
          </cell>
          <cell r="CD556" t="str">
            <v>ISU</v>
          </cell>
          <cell r="CE556" t="str">
            <v>SPA</v>
          </cell>
          <cell r="CF556" t="str">
            <v>31-100days</v>
          </cell>
          <cell r="CG556" t="b">
            <v>0</v>
          </cell>
          <cell r="CH556" t="str">
            <v/>
          </cell>
          <cell r="CJ556" t="b">
            <v>0</v>
          </cell>
          <cell r="CK556" t="b">
            <v>0</v>
          </cell>
          <cell r="CL556" t="b">
            <v>0</v>
          </cell>
          <cell r="CM556" t="str">
            <v/>
          </cell>
          <cell r="CO556" t="str">
            <v/>
          </cell>
          <cell r="CP556" t="str">
            <v/>
          </cell>
          <cell r="CQ556" t="b">
            <v>0</v>
          </cell>
          <cell r="CR556" t="b">
            <v>0</v>
          </cell>
          <cell r="CS556" t="str">
            <v>Customer &amp; Consumer</v>
          </cell>
          <cell r="CT556" t="str">
            <v/>
          </cell>
          <cell r="CU556" t="str">
            <v/>
          </cell>
          <cell r="CV556" t="str">
            <v/>
          </cell>
          <cell r="CW556" t="str">
            <v/>
          </cell>
          <cell r="CX556" t="b">
            <v>0</v>
          </cell>
          <cell r="CY556" t="b">
            <v>0</v>
          </cell>
          <cell r="CZ556" t="b">
            <v>0</v>
          </cell>
          <cell r="DA556" t="b">
            <v>0</v>
          </cell>
          <cell r="DB556" t="str">
            <v/>
          </cell>
          <cell r="DC556" t="str">
            <v/>
          </cell>
          <cell r="DD556" t="str">
            <v/>
          </cell>
          <cell r="DE556" t="b">
            <v>0</v>
          </cell>
          <cell r="DF556" t="b">
            <v>0</v>
          </cell>
          <cell r="DG556">
            <v>42991</v>
          </cell>
          <cell r="DJ556">
            <v>42991</v>
          </cell>
        </row>
        <row r="557">
          <cell r="A557" t="str">
            <v>4299</v>
          </cell>
          <cell r="B557" t="str">
            <v>Reports required under UNC TPD V16.1 in Nexus (reports required by Mod 520A)</v>
          </cell>
          <cell r="C557" t="str">
            <v>F1 - CCR/Closedown document in progress</v>
          </cell>
          <cell r="D557">
            <v>43290</v>
          </cell>
          <cell r="E557" t="str">
            <v>CO-RCVD - 27/10/17
Moved from CO-RCVD to 11. Change in Delivery 08/11/2017
10. BER/Business Case Awaiting ChMC Approval
11. Change in Delivery</v>
          </cell>
          <cell r="F557" t="str">
            <v/>
          </cell>
          <cell r="G557" t="b">
            <v>0</v>
          </cell>
          <cell r="H557" t="str">
            <v/>
          </cell>
          <cell r="I557">
            <v>42594</v>
          </cell>
          <cell r="K557">
            <v>43221</v>
          </cell>
          <cell r="L557" t="b">
            <v>0</v>
          </cell>
          <cell r="M557" t="str">
            <v/>
          </cell>
          <cell r="N557" t="str">
            <v/>
          </cell>
          <cell r="O557" t="str">
            <v/>
          </cell>
          <cell r="P557" t="str">
            <v>Steve Nunnington</v>
          </cell>
          <cell r="Q557" t="str">
            <v/>
          </cell>
          <cell r="R557" t="str">
            <v/>
          </cell>
          <cell r="S557" t="str">
            <v>Christina Francis</v>
          </cell>
          <cell r="T557" t="str">
            <v>CP</v>
          </cell>
          <cell r="U557" t="str">
            <v>LIVE</v>
          </cell>
          <cell r="V557" t="b">
            <v>0</v>
          </cell>
          <cell r="X557" t="str">
            <v/>
          </cell>
          <cell r="AD557" t="str">
            <v/>
          </cell>
          <cell r="AF557" t="str">
            <v/>
          </cell>
          <cell r="AN557" t="str">
            <v/>
          </cell>
          <cell r="AR557" t="str">
            <v/>
          </cell>
          <cell r="AS557" t="str">
            <v/>
          </cell>
          <cell r="AZ557" t="str">
            <v/>
          </cell>
          <cell r="BB557" t="str">
            <v/>
          </cell>
          <cell r="BC557" t="str">
            <v/>
          </cell>
          <cell r="BE557" t="b">
            <v>0</v>
          </cell>
          <cell r="BH557">
            <v>43280</v>
          </cell>
          <cell r="BI557">
            <v>43282</v>
          </cell>
          <cell r="BM557" t="str">
            <v/>
          </cell>
          <cell r="BO557" t="str">
            <v>11/01/2018 Julie B - BER approved at Jan 2018 ChMC.</v>
          </cell>
          <cell r="BQ557" t="str">
            <v/>
          </cell>
          <cell r="BS557" t="str">
            <v/>
          </cell>
          <cell r="BU557" t="str">
            <v/>
          </cell>
          <cell r="BW557" t="str">
            <v/>
          </cell>
          <cell r="BX557" t="str">
            <v/>
          </cell>
          <cell r="BY557" t="str">
            <v>2</v>
          </cell>
          <cell r="BZ557" t="str">
            <v xml:space="preserve"> UKLP251</v>
          </cell>
          <cell r="CA557" t="str">
            <v>R &amp; N</v>
          </cell>
          <cell r="CB557" t="str">
            <v/>
          </cell>
          <cell r="CC557" t="str">
            <v>Third Party SI / Service Provider</v>
          </cell>
          <cell r="CD557" t="str">
            <v>BW</v>
          </cell>
          <cell r="CE557" t="str">
            <v>Other</v>
          </cell>
          <cell r="CF557" t="str">
            <v>31-100days</v>
          </cell>
          <cell r="CG557" t="b">
            <v>0</v>
          </cell>
          <cell r="CH557" t="str">
            <v/>
          </cell>
          <cell r="CJ557" t="b">
            <v>0</v>
          </cell>
          <cell r="CK557" t="b">
            <v>0</v>
          </cell>
          <cell r="CL557" t="b">
            <v>0</v>
          </cell>
          <cell r="CM557" t="str">
            <v/>
          </cell>
          <cell r="CO557" t="str">
            <v/>
          </cell>
          <cell r="CP557" t="str">
            <v/>
          </cell>
          <cell r="CQ557" t="b">
            <v>0</v>
          </cell>
          <cell r="CR557" t="b">
            <v>0</v>
          </cell>
          <cell r="CS557" t="str">
            <v>Customer</v>
          </cell>
          <cell r="CT557" t="str">
            <v/>
          </cell>
          <cell r="CU557" t="str">
            <v/>
          </cell>
          <cell r="CV557" t="str">
            <v>Xoserve Internal CR (business improvement initiative)</v>
          </cell>
          <cell r="CW557" t="str">
            <v>All UK Gas Market Participants</v>
          </cell>
          <cell r="CX557" t="b">
            <v>1</v>
          </cell>
          <cell r="CY557" t="b">
            <v>1</v>
          </cell>
          <cell r="CZ557" t="b">
            <v>1</v>
          </cell>
          <cell r="DA557" t="b">
            <v>1</v>
          </cell>
          <cell r="DB557" t="str">
            <v>Service Area 23: Internal</v>
          </cell>
          <cell r="DC557" t="str">
            <v>All</v>
          </cell>
          <cell r="DD557" t="str">
            <v>High</v>
          </cell>
          <cell r="DE557" t="b">
            <v>0</v>
          </cell>
          <cell r="DF557" t="b">
            <v>0</v>
          </cell>
          <cell r="DG557">
            <v>43019</v>
          </cell>
          <cell r="DH557">
            <v>43019</v>
          </cell>
          <cell r="DJ557">
            <v>43110</v>
          </cell>
        </row>
        <row r="558">
          <cell r="A558" t="str">
            <v>4422</v>
          </cell>
          <cell r="B558" t="str">
            <v>CMS Billing Template Class Change Adjsutment Crossover  </v>
          </cell>
          <cell r="C558" t="str">
            <v>Z2 - Change cancelled</v>
          </cell>
          <cell r="D558">
            <v>43122</v>
          </cell>
          <cell r="E558" t="str">
            <v>CO-RCVD 30/10/2017
Moved from CO RCVD to 2.1 Start Up approach in progress 08/11/2017
97. Xoserve require ChMC sponsorship
99. Change Cancelled</v>
          </cell>
          <cell r="F558" t="str">
            <v/>
          </cell>
          <cell r="G558" t="b">
            <v>0</v>
          </cell>
          <cell r="H558" t="str">
            <v/>
          </cell>
          <cell r="I558">
            <v>42387</v>
          </cell>
          <cell r="K558">
            <v>43374</v>
          </cell>
          <cell r="L558" t="b">
            <v>0</v>
          </cell>
          <cell r="M558" t="str">
            <v/>
          </cell>
          <cell r="N558" t="str">
            <v/>
          </cell>
          <cell r="O558" t="str">
            <v/>
          </cell>
          <cell r="P558" t="str">
            <v>Emma Lyndon</v>
          </cell>
          <cell r="Q558" t="str">
            <v/>
          </cell>
          <cell r="R558" t="str">
            <v/>
          </cell>
          <cell r="S558" t="str">
            <v>Padmini Duvvuri</v>
          </cell>
          <cell r="T558" t="str">
            <v>CR (Internal)</v>
          </cell>
          <cell r="U558" t="str">
            <v>CLOSED</v>
          </cell>
          <cell r="V558" t="b">
            <v>0</v>
          </cell>
          <cell r="X558" t="str">
            <v/>
          </cell>
          <cell r="AD558" t="str">
            <v/>
          </cell>
          <cell r="AF558" t="str">
            <v/>
          </cell>
          <cell r="AN558" t="str">
            <v/>
          </cell>
          <cell r="AR558" t="str">
            <v/>
          </cell>
          <cell r="AS558" t="str">
            <v/>
          </cell>
          <cell r="AZ558" t="str">
            <v/>
          </cell>
          <cell r="BB558" t="str">
            <v/>
          </cell>
          <cell r="BC558" t="str">
            <v/>
          </cell>
          <cell r="BE558" t="b">
            <v>0</v>
          </cell>
          <cell r="BM558" t="str">
            <v/>
          </cell>
          <cell r="BO558" t="str">
            <v xml:space="preserve">22/01/18 - Julie B - DSG confirmed change can be cancelled 22/01/18
19/12/2017 AC- Padmini Duvvuri is the senior project manager and Tom Lineham is the Project Manager 
05/12/17 - Julie B - taking to ChMC Dec 2017, we will take this change as a propose </v>
          </cell>
          <cell r="BQ558" t="str">
            <v/>
          </cell>
          <cell r="BS558" t="str">
            <v/>
          </cell>
          <cell r="BU558" t="str">
            <v/>
          </cell>
          <cell r="BW558" t="str">
            <v/>
          </cell>
          <cell r="BX558" t="str">
            <v/>
          </cell>
          <cell r="BY558" t="str">
            <v>99</v>
          </cell>
          <cell r="BZ558" t="str">
            <v>UKLP IADBI168</v>
          </cell>
          <cell r="CA558" t="str">
            <v>R &amp; N</v>
          </cell>
          <cell r="CB558" t="str">
            <v/>
          </cell>
          <cell r="CC558" t="str">
            <v>Project Delivery</v>
          </cell>
          <cell r="CD558" t="str">
            <v>CMS</v>
          </cell>
          <cell r="CE558" t="str">
            <v>Other</v>
          </cell>
          <cell r="CF558" t="str">
            <v>31-100days</v>
          </cell>
          <cell r="CG558" t="b">
            <v>1</v>
          </cell>
          <cell r="CH558" t="str">
            <v>XOSERVE</v>
          </cell>
          <cell r="CI558">
            <v>43465</v>
          </cell>
          <cell r="CJ558" t="b">
            <v>0</v>
          </cell>
          <cell r="CK558" t="b">
            <v>0</v>
          </cell>
          <cell r="CL558" t="b">
            <v>0</v>
          </cell>
          <cell r="CM558" t="str">
            <v/>
          </cell>
          <cell r="CO558" t="str">
            <v/>
          </cell>
          <cell r="CP558" t="str">
            <v>High</v>
          </cell>
          <cell r="CQ558" t="b">
            <v>0</v>
          </cell>
          <cell r="CR558" t="b">
            <v>0</v>
          </cell>
          <cell r="CS558" t="str">
            <v/>
          </cell>
          <cell r="CT558" t="str">
            <v/>
          </cell>
          <cell r="CU558" t="str">
            <v/>
          </cell>
          <cell r="CV558" t="str">
            <v/>
          </cell>
          <cell r="CW558" t="str">
            <v/>
          </cell>
          <cell r="CX558" t="b">
            <v>0</v>
          </cell>
          <cell r="CY558" t="b">
            <v>0</v>
          </cell>
          <cell r="CZ558" t="b">
            <v>0</v>
          </cell>
          <cell r="DA558" t="b">
            <v>0</v>
          </cell>
          <cell r="DB558" t="str">
            <v/>
          </cell>
          <cell r="DC558" t="str">
            <v/>
          </cell>
          <cell r="DD558" t="str">
            <v/>
          </cell>
          <cell r="DE558" t="b">
            <v>0</v>
          </cell>
          <cell r="DF558" t="b">
            <v>0</v>
          </cell>
        </row>
        <row r="559">
          <cell r="A559" t="str">
            <v>4423</v>
          </cell>
          <cell r="B559" t="str">
            <v>Production of migrated Xoserve data via EWS file</v>
          </cell>
          <cell r="C559" t="str">
            <v>Z1 - Change completed</v>
          </cell>
          <cell r="D559">
            <v>43038</v>
          </cell>
          <cell r="E559" t="str">
            <v>CO-RCVD 30/10/2017
PD-CLSD 01/11/17</v>
          </cell>
          <cell r="F559" t="str">
            <v/>
          </cell>
          <cell r="G559" t="b">
            <v>0</v>
          </cell>
          <cell r="H559" t="str">
            <v/>
          </cell>
          <cell r="I559">
            <v>42426</v>
          </cell>
          <cell r="L559" t="b">
            <v>0</v>
          </cell>
          <cell r="M559" t="str">
            <v/>
          </cell>
          <cell r="N559" t="str">
            <v/>
          </cell>
          <cell r="O559" t="str">
            <v/>
          </cell>
          <cell r="P559" t="str">
            <v>Dave Turpin</v>
          </cell>
          <cell r="Q559" t="str">
            <v/>
          </cell>
          <cell r="R559" t="str">
            <v/>
          </cell>
          <cell r="S559" t="str">
            <v>Dene Williams</v>
          </cell>
          <cell r="T559" t="str">
            <v>CR (Internal)</v>
          </cell>
          <cell r="U559" t="str">
            <v>COMPLETE</v>
          </cell>
          <cell r="V559" t="b">
            <v>0</v>
          </cell>
          <cell r="X559" t="str">
            <v/>
          </cell>
          <cell r="AD559" t="str">
            <v/>
          </cell>
          <cell r="AF559" t="str">
            <v/>
          </cell>
          <cell r="AN559" t="str">
            <v/>
          </cell>
          <cell r="AR559" t="str">
            <v/>
          </cell>
          <cell r="AS559" t="str">
            <v/>
          </cell>
          <cell r="AZ559" t="str">
            <v/>
          </cell>
          <cell r="BB559" t="str">
            <v/>
          </cell>
          <cell r="BC559" t="str">
            <v/>
          </cell>
          <cell r="BE559" t="b">
            <v>0</v>
          </cell>
          <cell r="BM559" t="str">
            <v/>
          </cell>
          <cell r="BO559" t="str">
            <v>01/11/17 - JB - WIPRO CONFIRMED DELIVERY OF CR177</v>
          </cell>
          <cell r="BQ559" t="str">
            <v/>
          </cell>
          <cell r="BS559" t="str">
            <v/>
          </cell>
          <cell r="BU559" t="str">
            <v/>
          </cell>
          <cell r="BW559" t="str">
            <v/>
          </cell>
          <cell r="BX559" t="str">
            <v/>
          </cell>
          <cell r="BY559" t="str">
            <v>0</v>
          </cell>
          <cell r="BZ559" t="str">
            <v>UKLP IADBI177</v>
          </cell>
          <cell r="CA559" t="str">
            <v>R &amp; N</v>
          </cell>
          <cell r="CB559" t="str">
            <v/>
          </cell>
          <cell r="CC559" t="str">
            <v>Project Delivery</v>
          </cell>
          <cell r="CD559" t="str">
            <v/>
          </cell>
          <cell r="CE559" t="str">
            <v/>
          </cell>
          <cell r="CF559" t="str">
            <v/>
          </cell>
          <cell r="CG559" t="b">
            <v>0</v>
          </cell>
          <cell r="CH559" t="str">
            <v/>
          </cell>
          <cell r="CJ559" t="b">
            <v>0</v>
          </cell>
          <cell r="CK559" t="b">
            <v>0</v>
          </cell>
          <cell r="CL559" t="b">
            <v>0</v>
          </cell>
          <cell r="CM559" t="str">
            <v/>
          </cell>
          <cell r="CO559" t="str">
            <v/>
          </cell>
          <cell r="CP559" t="str">
            <v/>
          </cell>
          <cell r="CQ559" t="b">
            <v>0</v>
          </cell>
          <cell r="CR559" t="b">
            <v>0</v>
          </cell>
          <cell r="CS559" t="str">
            <v/>
          </cell>
          <cell r="CT559" t="str">
            <v/>
          </cell>
          <cell r="CU559" t="str">
            <v/>
          </cell>
          <cell r="CV559" t="str">
            <v/>
          </cell>
          <cell r="CW559" t="str">
            <v/>
          </cell>
          <cell r="CX559" t="b">
            <v>0</v>
          </cell>
          <cell r="CY559" t="b">
            <v>0</v>
          </cell>
          <cell r="CZ559" t="b">
            <v>0</v>
          </cell>
          <cell r="DA559" t="b">
            <v>0</v>
          </cell>
          <cell r="DB559" t="str">
            <v/>
          </cell>
          <cell r="DC559" t="str">
            <v/>
          </cell>
          <cell r="DD559" t="str">
            <v/>
          </cell>
          <cell r="DE559" t="b">
            <v>0</v>
          </cell>
          <cell r="DF559" t="b">
            <v>0</v>
          </cell>
        </row>
        <row r="560">
          <cell r="A560" t="str">
            <v>4291</v>
          </cell>
          <cell r="B560" t="str">
            <v>Addition of New fields from CMS being available in BW/IP reporting environment</v>
          </cell>
          <cell r="C560" t="str">
            <v>Z2 - Change cancelled</v>
          </cell>
          <cell r="D560">
            <v>43066</v>
          </cell>
          <cell r="E560" t="str">
            <v>CO-RCVD 27/10/17
Moved from CO-RCVD to 11. Change in Delivery 08/11/2017
99. Change Cancelled</v>
          </cell>
          <cell r="F560" t="str">
            <v/>
          </cell>
          <cell r="G560" t="b">
            <v>0</v>
          </cell>
          <cell r="H560" t="str">
            <v/>
          </cell>
          <cell r="I560">
            <v>42489</v>
          </cell>
          <cell r="K560">
            <v>43221</v>
          </cell>
          <cell r="L560" t="b">
            <v>0</v>
          </cell>
          <cell r="M560" t="str">
            <v/>
          </cell>
          <cell r="N560" t="str">
            <v/>
          </cell>
          <cell r="O560" t="str">
            <v/>
          </cell>
          <cell r="P560" t="str">
            <v>Emma Lyndon</v>
          </cell>
          <cell r="Q560" t="str">
            <v/>
          </cell>
          <cell r="R560" t="str">
            <v/>
          </cell>
          <cell r="S560" t="str">
            <v>Christina Francis</v>
          </cell>
          <cell r="T560" t="str">
            <v>CR (Internal)</v>
          </cell>
          <cell r="U560" t="str">
            <v>CLOSED</v>
          </cell>
          <cell r="V560" t="b">
            <v>0</v>
          </cell>
          <cell r="W560">
            <v>43066</v>
          </cell>
          <cell r="X560" t="str">
            <v/>
          </cell>
          <cell r="AD560" t="str">
            <v/>
          </cell>
          <cell r="AF560" t="str">
            <v/>
          </cell>
          <cell r="AN560" t="str">
            <v/>
          </cell>
          <cell r="AR560" t="str">
            <v/>
          </cell>
          <cell r="AS560" t="str">
            <v/>
          </cell>
          <cell r="AZ560" t="str">
            <v/>
          </cell>
          <cell r="BB560" t="str">
            <v/>
          </cell>
          <cell r="BC560" t="str">
            <v/>
          </cell>
          <cell r="BE560" t="b">
            <v>0</v>
          </cell>
          <cell r="BH560">
            <v>43280</v>
          </cell>
          <cell r="BM560" t="str">
            <v/>
          </cell>
          <cell r="BO560" t="str">
            <v>27/11/2017 DC Update from Emma Smith - The CR’s were also approved to be de-scoped and therefore can be closed:
UKLP197 Addition of New fields from CMS being available in BW/IP reporting environment, 
99. Change Cancelled.</v>
          </cell>
          <cell r="BQ560" t="str">
            <v/>
          </cell>
          <cell r="BS560" t="str">
            <v/>
          </cell>
          <cell r="BU560" t="str">
            <v/>
          </cell>
          <cell r="BW560" t="str">
            <v/>
          </cell>
          <cell r="BX560" t="str">
            <v/>
          </cell>
          <cell r="BY560" t="str">
            <v>2</v>
          </cell>
          <cell r="BZ560" t="str">
            <v>UKLP197</v>
          </cell>
          <cell r="CA560" t="str">
            <v>R &amp; N</v>
          </cell>
          <cell r="CB560" t="str">
            <v/>
          </cell>
          <cell r="CC560" t="str">
            <v>Project Delivery</v>
          </cell>
          <cell r="CD560" t="str">
            <v>BW</v>
          </cell>
          <cell r="CE560" t="str">
            <v>Other</v>
          </cell>
          <cell r="CF560" t="str">
            <v>31-100days</v>
          </cell>
          <cell r="CG560" t="b">
            <v>0</v>
          </cell>
          <cell r="CH560" t="str">
            <v/>
          </cell>
          <cell r="CJ560" t="b">
            <v>0</v>
          </cell>
          <cell r="CK560" t="b">
            <v>0</v>
          </cell>
          <cell r="CL560" t="b">
            <v>0</v>
          </cell>
          <cell r="CM560" t="str">
            <v/>
          </cell>
          <cell r="CO560" t="str">
            <v/>
          </cell>
          <cell r="CP560" t="str">
            <v/>
          </cell>
          <cell r="CQ560" t="b">
            <v>0</v>
          </cell>
          <cell r="CR560" t="b">
            <v>0</v>
          </cell>
          <cell r="CS560" t="str">
            <v/>
          </cell>
          <cell r="CT560" t="str">
            <v/>
          </cell>
          <cell r="CU560" t="str">
            <v/>
          </cell>
          <cell r="CV560" t="str">
            <v/>
          </cell>
          <cell r="CW560" t="str">
            <v/>
          </cell>
          <cell r="CX560" t="b">
            <v>0</v>
          </cell>
          <cell r="CY560" t="b">
            <v>0</v>
          </cell>
          <cell r="CZ560" t="b">
            <v>0</v>
          </cell>
          <cell r="DA560" t="b">
            <v>0</v>
          </cell>
          <cell r="DB560" t="str">
            <v/>
          </cell>
          <cell r="DC560" t="str">
            <v/>
          </cell>
          <cell r="DD560" t="str">
            <v/>
          </cell>
          <cell r="DE560" t="b">
            <v>0</v>
          </cell>
          <cell r="DF560" t="b">
            <v>0</v>
          </cell>
        </row>
        <row r="561">
          <cell r="A561" t="str">
            <v>4431</v>
          </cell>
          <cell r="B561" t="str">
            <v>Reads failing market breaker tolerance to be accepted for correct date following AQ Correction</v>
          </cell>
          <cell r="C561" t="str">
            <v>D1 - Change in delivery</v>
          </cell>
          <cell r="D561">
            <v>43208</v>
          </cell>
          <cell r="E561" t="str">
            <v>CO-RCVD - 30/10/2017
Moved from CO-RCVD to 2.1 Start Up Approach in Progress
08/11/2017
97. Xoserve require ChMC sponsorship
2.1 Start Up approach
4. EQR In-Progress
7. BER/Business Case In Progress 07/02/18
11. Change in delivery</v>
          </cell>
          <cell r="F561" t="str">
            <v/>
          </cell>
          <cell r="G561" t="b">
            <v>0</v>
          </cell>
          <cell r="H561" t="str">
            <v/>
          </cell>
          <cell r="I561">
            <v>42494</v>
          </cell>
          <cell r="K561">
            <v>43374</v>
          </cell>
          <cell r="L561" t="b">
            <v>0</v>
          </cell>
          <cell r="M561" t="str">
            <v/>
          </cell>
          <cell r="N561" t="str">
            <v/>
          </cell>
          <cell r="O561" t="str">
            <v/>
          </cell>
          <cell r="P561" t="str">
            <v>Emma Smith</v>
          </cell>
          <cell r="Q561" t="str">
            <v/>
          </cell>
          <cell r="R561" t="str">
            <v/>
          </cell>
          <cell r="S561" t="str">
            <v>Padmini Duvvuri</v>
          </cell>
          <cell r="T561" t="str">
            <v>CR (Internal)</v>
          </cell>
          <cell r="U561" t="str">
            <v>LIVE</v>
          </cell>
          <cell r="V561" t="b">
            <v>0</v>
          </cell>
          <cell r="X561" t="str">
            <v/>
          </cell>
          <cell r="AD561" t="str">
            <v/>
          </cell>
          <cell r="AF561" t="str">
            <v/>
          </cell>
          <cell r="AN561" t="str">
            <v/>
          </cell>
          <cell r="AR561" t="str">
            <v/>
          </cell>
          <cell r="AS561" t="str">
            <v/>
          </cell>
          <cell r="AZ561" t="str">
            <v/>
          </cell>
          <cell r="BB561" t="str">
            <v/>
          </cell>
          <cell r="BC561" t="str">
            <v/>
          </cell>
          <cell r="BE561" t="b">
            <v>0</v>
          </cell>
          <cell r="BH561">
            <v>43413</v>
          </cell>
          <cell r="BM561" t="str">
            <v/>
          </cell>
          <cell r="BO561" t="str">
            <v>18/04/18 - AC- BER was approved at the April ChMC meeting. 
07/03/2018 DC Scope is to be finalised at the next DSG meeting.  It will then come back to ChMC for approval. 
07/02/18 - ChMC outcome - R3 Initial Scope approved / EQR Approved / Proposed BER t</v>
          </cell>
          <cell r="BQ561" t="str">
            <v/>
          </cell>
          <cell r="BS561" t="str">
            <v/>
          </cell>
          <cell r="BU561" t="str">
            <v/>
          </cell>
          <cell r="BW561" t="str">
            <v/>
          </cell>
          <cell r="BX561" t="str">
            <v/>
          </cell>
          <cell r="BY561" t="str">
            <v>3</v>
          </cell>
          <cell r="BZ561" t="str">
            <v>UKLP IADBI202</v>
          </cell>
          <cell r="CA561" t="str">
            <v>R &amp; N</v>
          </cell>
          <cell r="CB561" t="str">
            <v/>
          </cell>
          <cell r="CC561" t="str">
            <v>Third Party SI / Service Provider</v>
          </cell>
          <cell r="CD561" t="str">
            <v>ISU</v>
          </cell>
          <cell r="CE561" t="str">
            <v>Reads</v>
          </cell>
          <cell r="CF561" t="str">
            <v>31-100days</v>
          </cell>
          <cell r="CG561" t="b">
            <v>1</v>
          </cell>
          <cell r="CH561" t="str">
            <v>External Customer</v>
          </cell>
          <cell r="CI561">
            <v>43465</v>
          </cell>
          <cell r="CJ561" t="b">
            <v>1</v>
          </cell>
          <cell r="CK561" t="b">
            <v>1</v>
          </cell>
          <cell r="CL561" t="b">
            <v>1</v>
          </cell>
          <cell r="CM561" t="str">
            <v/>
          </cell>
          <cell r="CO561" t="str">
            <v/>
          </cell>
          <cell r="CP561" t="str">
            <v>Low</v>
          </cell>
          <cell r="CQ561" t="b">
            <v>0</v>
          </cell>
          <cell r="CR561" t="b">
            <v>0</v>
          </cell>
          <cell r="CS561" t="str">
            <v>Customer</v>
          </cell>
          <cell r="CT561" t="str">
            <v>Daily</v>
          </cell>
          <cell r="CU561" t="str">
            <v/>
          </cell>
          <cell r="CV561" t="str">
            <v>MOD/Ofgem</v>
          </cell>
          <cell r="CW561" t="str">
            <v>One Market Group</v>
          </cell>
          <cell r="CX561" t="b">
            <v>1</v>
          </cell>
          <cell r="CY561" t="b">
            <v>0</v>
          </cell>
          <cell r="CZ561" t="b">
            <v>0</v>
          </cell>
          <cell r="DA561" t="b">
            <v>0</v>
          </cell>
          <cell r="DB561" t="str">
            <v>Service Area 5: Metered Volume and Metered Quantity</v>
          </cell>
          <cell r="DC561" t="str">
            <v>Two to Five</v>
          </cell>
          <cell r="DD561" t="str">
            <v>Low</v>
          </cell>
          <cell r="DE561" t="b">
            <v>0</v>
          </cell>
          <cell r="DF561" t="b">
            <v>0</v>
          </cell>
          <cell r="DH561">
            <v>43138</v>
          </cell>
          <cell r="DJ561">
            <v>43201</v>
          </cell>
        </row>
        <row r="562">
          <cell r="A562" t="str">
            <v>4300</v>
          </cell>
          <cell r="B562" t="str">
            <v>NDM Twin Stream Read Validation</v>
          </cell>
          <cell r="C562" t="str">
            <v>Z2 - Change cancelled</v>
          </cell>
          <cell r="D562">
            <v>43035</v>
          </cell>
          <cell r="E562" t="str">
            <v>CO - RCVD 27/10/2017
Moved from CO-RCVD to 11. Change in Delivery 08/11/2017
99. Change Cancelled</v>
          </cell>
          <cell r="F562" t="str">
            <v/>
          </cell>
          <cell r="G562" t="b">
            <v>0</v>
          </cell>
          <cell r="H562" t="str">
            <v/>
          </cell>
          <cell r="I562">
            <v>42622</v>
          </cell>
          <cell r="K562">
            <v>43221</v>
          </cell>
          <cell r="L562" t="b">
            <v>0</v>
          </cell>
          <cell r="M562" t="str">
            <v/>
          </cell>
          <cell r="N562" t="str">
            <v/>
          </cell>
          <cell r="O562" t="str">
            <v/>
          </cell>
          <cell r="P562" t="str">
            <v/>
          </cell>
          <cell r="Q562" t="str">
            <v/>
          </cell>
          <cell r="R562" t="str">
            <v/>
          </cell>
          <cell r="S562" t="str">
            <v>Christina Francis</v>
          </cell>
          <cell r="T562" t="str">
            <v>CR (Internal)</v>
          </cell>
          <cell r="U562" t="str">
            <v>CLOSED</v>
          </cell>
          <cell r="V562" t="b">
            <v>0</v>
          </cell>
          <cell r="W562">
            <v>43066</v>
          </cell>
          <cell r="X562" t="str">
            <v/>
          </cell>
          <cell r="AD562" t="str">
            <v/>
          </cell>
          <cell r="AF562" t="str">
            <v/>
          </cell>
          <cell r="AN562" t="str">
            <v/>
          </cell>
          <cell r="AR562" t="str">
            <v/>
          </cell>
          <cell r="AS562" t="str">
            <v/>
          </cell>
          <cell r="AZ562" t="str">
            <v/>
          </cell>
          <cell r="BB562" t="str">
            <v/>
          </cell>
          <cell r="BC562" t="str">
            <v/>
          </cell>
          <cell r="BE562" t="b">
            <v>0</v>
          </cell>
          <cell r="BH562">
            <v>43280</v>
          </cell>
          <cell r="BM562" t="str">
            <v/>
          </cell>
          <cell r="BO562" t="str">
            <v>27/11/2017 DC Update from Emma Smith - 
The CR’s were also approved to be de-scoped and therefore can be closed:
UKLP256 NDM Twin Stream Read Validation
99. Change Cancelled</v>
          </cell>
          <cell r="BQ562" t="str">
            <v/>
          </cell>
          <cell r="BS562" t="str">
            <v/>
          </cell>
          <cell r="BU562" t="str">
            <v/>
          </cell>
          <cell r="BW562" t="str">
            <v/>
          </cell>
          <cell r="BX562" t="str">
            <v/>
          </cell>
          <cell r="BY562" t="str">
            <v>2</v>
          </cell>
          <cell r="BZ562" t="str">
            <v>UKLP256</v>
          </cell>
          <cell r="CA562" t="str">
            <v>R &amp; N</v>
          </cell>
          <cell r="CB562" t="str">
            <v/>
          </cell>
          <cell r="CC562" t="str">
            <v>Project Delivery</v>
          </cell>
          <cell r="CD562" t="str">
            <v>ISU</v>
          </cell>
          <cell r="CE562" t="str">
            <v>RGMA</v>
          </cell>
          <cell r="CF562" t="str">
            <v>31-100days</v>
          </cell>
          <cell r="CG562" t="b">
            <v>0</v>
          </cell>
          <cell r="CH562" t="str">
            <v/>
          </cell>
          <cell r="CJ562" t="b">
            <v>0</v>
          </cell>
          <cell r="CK562" t="b">
            <v>0</v>
          </cell>
          <cell r="CL562" t="b">
            <v>0</v>
          </cell>
          <cell r="CM562" t="str">
            <v/>
          </cell>
          <cell r="CO562" t="str">
            <v/>
          </cell>
          <cell r="CP562" t="str">
            <v/>
          </cell>
          <cell r="CQ562" t="b">
            <v>0</v>
          </cell>
          <cell r="CR562" t="b">
            <v>0</v>
          </cell>
          <cell r="CS562" t="str">
            <v/>
          </cell>
          <cell r="CT562" t="str">
            <v/>
          </cell>
          <cell r="CU562" t="str">
            <v/>
          </cell>
          <cell r="CV562" t="str">
            <v/>
          </cell>
          <cell r="CW562" t="str">
            <v/>
          </cell>
          <cell r="CX562" t="b">
            <v>0</v>
          </cell>
          <cell r="CY562" t="b">
            <v>0</v>
          </cell>
          <cell r="CZ562" t="b">
            <v>0</v>
          </cell>
          <cell r="DA562" t="b">
            <v>0</v>
          </cell>
          <cell r="DB562" t="str">
            <v/>
          </cell>
          <cell r="DC562" t="str">
            <v/>
          </cell>
          <cell r="DD562" t="str">
            <v/>
          </cell>
          <cell r="DE562" t="b">
            <v>0</v>
          </cell>
          <cell r="DF562" t="b">
            <v>0</v>
          </cell>
        </row>
        <row r="563">
          <cell r="A563" t="str">
            <v>4443</v>
          </cell>
          <cell r="B563" t="str">
            <v>File Format Changes Aug 16 Unique Sites (deferred items from CR252)</v>
          </cell>
          <cell r="C563" t="str">
            <v>D1 - Change in delivery</v>
          </cell>
          <cell r="D563">
            <v>43208</v>
          </cell>
          <cell r="E563" t="str">
            <v>CO-RCVD - 30/10/2017
Moved from CO-RCVD to 2.1 Start Up Approach in Progress 08/11/2017
97. Xoserve require ChMC sponsorship
2.1 Start up approach
4. EQR In-Progress
7. BER/Business Case In Progress
11. Change in delivery</v>
          </cell>
          <cell r="F563" t="str">
            <v/>
          </cell>
          <cell r="G563" t="b">
            <v>0</v>
          </cell>
          <cell r="H563" t="str">
            <v/>
          </cell>
          <cell r="I563">
            <v>42629</v>
          </cell>
          <cell r="K563">
            <v>43252</v>
          </cell>
          <cell r="L563" t="b">
            <v>0</v>
          </cell>
          <cell r="M563" t="str">
            <v/>
          </cell>
          <cell r="N563" t="str">
            <v/>
          </cell>
          <cell r="O563" t="str">
            <v/>
          </cell>
          <cell r="P563" t="str">
            <v>Marie Berlin</v>
          </cell>
          <cell r="Q563" t="str">
            <v/>
          </cell>
          <cell r="R563" t="str">
            <v/>
          </cell>
          <cell r="S563" t="str">
            <v>Padmini Duvvuri</v>
          </cell>
          <cell r="T563" t="str">
            <v>CR (Internal)</v>
          </cell>
          <cell r="U563" t="str">
            <v>LIVE</v>
          </cell>
          <cell r="V563" t="b">
            <v>0</v>
          </cell>
          <cell r="X563" t="str">
            <v/>
          </cell>
          <cell r="AD563" t="str">
            <v/>
          </cell>
          <cell r="AF563" t="str">
            <v/>
          </cell>
          <cell r="AN563" t="str">
            <v/>
          </cell>
          <cell r="AR563" t="str">
            <v/>
          </cell>
          <cell r="AS563" t="str">
            <v/>
          </cell>
          <cell r="AZ563" t="str">
            <v/>
          </cell>
          <cell r="BB563" t="str">
            <v/>
          </cell>
          <cell r="BC563" t="str">
            <v/>
          </cell>
          <cell r="BE563" t="b">
            <v>0</v>
          </cell>
          <cell r="BH563">
            <v>43413</v>
          </cell>
          <cell r="BM563" t="str">
            <v/>
          </cell>
          <cell r="BO563" t="str">
            <v>18/04/18 - AC- BER was approved at the April ChMC meeting. 
07/02/18 - ChMC outcome - R3 Initial Scope approved / EQR Approved / Proposed BER to be submitted for ChmC April
23/01/18 - Julie B - DSC DSG approved this XRN to Release 3 22/01/18
19/12/2017</v>
          </cell>
          <cell r="BQ563" t="str">
            <v/>
          </cell>
          <cell r="BS563" t="str">
            <v/>
          </cell>
          <cell r="BU563" t="str">
            <v/>
          </cell>
          <cell r="BW563" t="str">
            <v/>
          </cell>
          <cell r="BX563" t="str">
            <v/>
          </cell>
          <cell r="BY563" t="str">
            <v>3</v>
          </cell>
          <cell r="BZ563" t="str">
            <v>UKLP IADBI258</v>
          </cell>
          <cell r="CA563" t="str">
            <v>R &amp; N</v>
          </cell>
          <cell r="CB563" t="str">
            <v/>
          </cell>
          <cell r="CC563" t="str">
            <v>Third Party SI / Service Provider</v>
          </cell>
          <cell r="CD563" t="str">
            <v>ISU</v>
          </cell>
          <cell r="CE563" t="str">
            <v>SPA</v>
          </cell>
          <cell r="CF563" t="str">
            <v>31-100days</v>
          </cell>
          <cell r="CG563" t="b">
            <v>1</v>
          </cell>
          <cell r="CH563" t="str">
            <v>Xoserve</v>
          </cell>
          <cell r="CI563">
            <v>43465</v>
          </cell>
          <cell r="CJ563" t="b">
            <v>1</v>
          </cell>
          <cell r="CK563" t="b">
            <v>1</v>
          </cell>
          <cell r="CL563" t="b">
            <v>0</v>
          </cell>
          <cell r="CM563" t="str">
            <v/>
          </cell>
          <cell r="CO563" t="str">
            <v/>
          </cell>
          <cell r="CP563" t="str">
            <v>Low</v>
          </cell>
          <cell r="CQ563" t="b">
            <v>0</v>
          </cell>
          <cell r="CR563" t="b">
            <v>0</v>
          </cell>
          <cell r="CS563" t="str">
            <v/>
          </cell>
          <cell r="CT563" t="str">
            <v/>
          </cell>
          <cell r="CU563" t="str">
            <v/>
          </cell>
          <cell r="CV563" t="str">
            <v>ChMC endorsed Change Proposal</v>
          </cell>
          <cell r="CW563" t="str">
            <v>Multiple Market Participants</v>
          </cell>
          <cell r="CX563" t="b">
            <v>1</v>
          </cell>
          <cell r="CY563" t="b">
            <v>0</v>
          </cell>
          <cell r="CZ563" t="b">
            <v>0</v>
          </cell>
          <cell r="DA563" t="b">
            <v>0</v>
          </cell>
          <cell r="DB563" t="str">
            <v>Service Area 1: Manage Supply Point Registration</v>
          </cell>
          <cell r="DC563" t="str">
            <v>Two to Five</v>
          </cell>
          <cell r="DD563" t="str">
            <v>Low</v>
          </cell>
          <cell r="DE563" t="b">
            <v>0</v>
          </cell>
          <cell r="DF563" t="b">
            <v>0</v>
          </cell>
          <cell r="DH563">
            <v>43138</v>
          </cell>
          <cell r="DJ563">
            <v>43201</v>
          </cell>
        </row>
        <row r="564">
          <cell r="A564" t="str">
            <v>4444</v>
          </cell>
          <cell r="B564" t="str">
            <v>Change to RGMA validations for LI confirmations</v>
          </cell>
          <cell r="C564" t="str">
            <v>Z2 - Change cancelled</v>
          </cell>
          <cell r="D564">
            <v>43069</v>
          </cell>
          <cell r="E564" t="str">
            <v>CO-RCVD - 30/10/2017
 Moved From CO-RCVD to 98. Xoserve propose change not required 13/11/2017
99. change cancelled 30/11/17</v>
          </cell>
          <cell r="F564" t="str">
            <v/>
          </cell>
          <cell r="G564" t="b">
            <v>0</v>
          </cell>
          <cell r="H564" t="str">
            <v/>
          </cell>
          <cell r="I564">
            <v>42641</v>
          </cell>
          <cell r="K564">
            <v>36558</v>
          </cell>
          <cell r="L564" t="b">
            <v>0</v>
          </cell>
          <cell r="M564" t="str">
            <v/>
          </cell>
          <cell r="N564" t="str">
            <v/>
          </cell>
          <cell r="O564" t="str">
            <v/>
          </cell>
          <cell r="P564" t="str">
            <v>David Addison</v>
          </cell>
          <cell r="Q564" t="str">
            <v/>
          </cell>
          <cell r="R564" t="str">
            <v/>
          </cell>
          <cell r="S564" t="str">
            <v>Dene Williams</v>
          </cell>
          <cell r="T564" t="str">
            <v>CR (Internal)</v>
          </cell>
          <cell r="U564" t="str">
            <v>CLOSED</v>
          </cell>
          <cell r="V564" t="b">
            <v>0</v>
          </cell>
          <cell r="W564">
            <v>43069</v>
          </cell>
          <cell r="X564" t="str">
            <v/>
          </cell>
          <cell r="AD564" t="str">
            <v/>
          </cell>
          <cell r="AF564" t="str">
            <v/>
          </cell>
          <cell r="AN564" t="str">
            <v/>
          </cell>
          <cell r="AR564" t="str">
            <v/>
          </cell>
          <cell r="AS564" t="str">
            <v/>
          </cell>
          <cell r="AZ564" t="str">
            <v/>
          </cell>
          <cell r="BB564" t="str">
            <v/>
          </cell>
          <cell r="BC564" t="str">
            <v/>
          </cell>
          <cell r="BE564" t="b">
            <v>0</v>
          </cell>
          <cell r="BH564">
            <v>36558</v>
          </cell>
          <cell r="BM564" t="str">
            <v/>
          </cell>
          <cell r="BO564" t="str">
            <v xml:space="preserve">30/11/17 JB - ES confirmed that ChMC haven't had sight of this change, as the business deem no longer required and A new Change Proposal has been raised and therefore this CR can now be closed.
20/11/17 DC ES has sent a new CP from the customer that will </v>
          </cell>
          <cell r="BQ564" t="str">
            <v/>
          </cell>
          <cell r="BS564" t="str">
            <v/>
          </cell>
          <cell r="BU564" t="str">
            <v/>
          </cell>
          <cell r="BW564" t="str">
            <v/>
          </cell>
          <cell r="BX564" t="str">
            <v/>
          </cell>
          <cell r="BY564" t="str">
            <v>99</v>
          </cell>
          <cell r="BZ564" t="str">
            <v>UKLP IADBI262</v>
          </cell>
          <cell r="CA564" t="str">
            <v>R &amp; N</v>
          </cell>
          <cell r="CB564" t="str">
            <v/>
          </cell>
          <cell r="CC564" t="str">
            <v>Project Delivery</v>
          </cell>
          <cell r="CD564" t="str">
            <v>ISU</v>
          </cell>
          <cell r="CE564" t="str">
            <v>RGMA</v>
          </cell>
          <cell r="CF564" t="str">
            <v>31-100days</v>
          </cell>
          <cell r="CG564" t="b">
            <v>0</v>
          </cell>
          <cell r="CH564" t="str">
            <v/>
          </cell>
          <cell r="CJ564" t="b">
            <v>0</v>
          </cell>
          <cell r="CK564" t="b">
            <v>0</v>
          </cell>
          <cell r="CL564" t="b">
            <v>0</v>
          </cell>
          <cell r="CM564" t="str">
            <v/>
          </cell>
          <cell r="CO564" t="str">
            <v/>
          </cell>
          <cell r="CP564" t="str">
            <v/>
          </cell>
          <cell r="CQ564" t="b">
            <v>0</v>
          </cell>
          <cell r="CR564" t="b">
            <v>0</v>
          </cell>
          <cell r="CS564" t="str">
            <v>Customer</v>
          </cell>
          <cell r="CT564" t="str">
            <v/>
          </cell>
          <cell r="CU564" t="str">
            <v/>
          </cell>
          <cell r="CV564" t="str">
            <v/>
          </cell>
          <cell r="CW564" t="str">
            <v/>
          </cell>
          <cell r="CX564" t="b">
            <v>0</v>
          </cell>
          <cell r="CY564" t="b">
            <v>0</v>
          </cell>
          <cell r="CZ564" t="b">
            <v>0</v>
          </cell>
          <cell r="DA564" t="b">
            <v>0</v>
          </cell>
          <cell r="DB564" t="str">
            <v/>
          </cell>
          <cell r="DC564" t="str">
            <v/>
          </cell>
          <cell r="DD564" t="str">
            <v/>
          </cell>
          <cell r="DE564" t="b">
            <v>0</v>
          </cell>
          <cell r="DF564" t="b">
            <v>0</v>
          </cell>
        </row>
        <row r="565">
          <cell r="A565" t="str">
            <v>4303</v>
          </cell>
          <cell r="B565" t="str">
            <v>Remove ‘n’ as an allowable value from the .SFN file in ‘Fault corrected’ field and remove as allowable value from AMT &amp; SAP ISU.</v>
          </cell>
          <cell r="C565" t="str">
            <v>F1 - CCR/Closedown document in progress</v>
          </cell>
          <cell r="D565">
            <v>43290</v>
          </cell>
          <cell r="E565" t="str">
            <v>CO - RCVD 27/10/2017
Moved from CO-RCVD to 11. Change in Delivery  08/11/2017
10. BER/Business Case Awaiting ChMC Approval
11. Change in Delivery
F1 - CCR/Closedown document in progress</v>
          </cell>
          <cell r="F565" t="str">
            <v/>
          </cell>
          <cell r="G565" t="b">
            <v>0</v>
          </cell>
          <cell r="H565" t="str">
            <v/>
          </cell>
          <cell r="I565">
            <v>42661</v>
          </cell>
          <cell r="K565">
            <v>43221</v>
          </cell>
          <cell r="L565" t="b">
            <v>0</v>
          </cell>
          <cell r="M565" t="str">
            <v/>
          </cell>
          <cell r="N565" t="str">
            <v/>
          </cell>
          <cell r="O565" t="str">
            <v/>
          </cell>
          <cell r="P565" t="str">
            <v>Dean Johnson</v>
          </cell>
          <cell r="Q565" t="str">
            <v/>
          </cell>
          <cell r="R565" t="str">
            <v/>
          </cell>
          <cell r="S565" t="str">
            <v>Christina Francis</v>
          </cell>
          <cell r="T565" t="str">
            <v>CR (Internal)</v>
          </cell>
          <cell r="U565" t="str">
            <v>LIVE</v>
          </cell>
          <cell r="V565" t="b">
            <v>0</v>
          </cell>
          <cell r="X565" t="str">
            <v/>
          </cell>
          <cell r="AD565" t="str">
            <v/>
          </cell>
          <cell r="AF565" t="str">
            <v/>
          </cell>
          <cell r="AN565" t="str">
            <v/>
          </cell>
          <cell r="AR565" t="str">
            <v/>
          </cell>
          <cell r="AS565" t="str">
            <v/>
          </cell>
          <cell r="AZ565" t="str">
            <v/>
          </cell>
          <cell r="BB565" t="str">
            <v/>
          </cell>
          <cell r="BC565" t="str">
            <v/>
          </cell>
          <cell r="BE565" t="b">
            <v>0</v>
          </cell>
          <cell r="BH565">
            <v>43280</v>
          </cell>
          <cell r="BI565">
            <v>43282</v>
          </cell>
          <cell r="BM565" t="str">
            <v/>
          </cell>
          <cell r="BO565" t="str">
            <v>30/07/2018 DC This change was definitely part of R2 as per Julie Bretherton, I have change the Imp date to 1st July. 
11/01/2018 Julie B - BER approved at Jan 2018 ChMC.</v>
          </cell>
          <cell r="BQ565" t="str">
            <v/>
          </cell>
          <cell r="BS565" t="str">
            <v/>
          </cell>
          <cell r="BU565" t="str">
            <v/>
          </cell>
          <cell r="BW565" t="str">
            <v/>
          </cell>
          <cell r="BX565" t="str">
            <v/>
          </cell>
          <cell r="BY565" t="str">
            <v>2</v>
          </cell>
          <cell r="BZ565" t="str">
            <v>UKLP267</v>
          </cell>
          <cell r="CA565" t="str">
            <v>R &amp; N</v>
          </cell>
          <cell r="CB565" t="str">
            <v/>
          </cell>
          <cell r="CC565" t="str">
            <v>Third Party SI / Service Provider</v>
          </cell>
          <cell r="CD565" t="str">
            <v>ISU</v>
          </cell>
          <cell r="CE565" t="str">
            <v>Other</v>
          </cell>
          <cell r="CF565" t="str">
            <v>31-100days</v>
          </cell>
          <cell r="CG565" t="b">
            <v>0</v>
          </cell>
          <cell r="CH565" t="str">
            <v/>
          </cell>
          <cell r="CJ565" t="b">
            <v>0</v>
          </cell>
          <cell r="CK565" t="b">
            <v>0</v>
          </cell>
          <cell r="CL565" t="b">
            <v>0</v>
          </cell>
          <cell r="CM565" t="str">
            <v/>
          </cell>
          <cell r="CO565" t="str">
            <v/>
          </cell>
          <cell r="CP565" t="str">
            <v/>
          </cell>
          <cell r="CQ565" t="b">
            <v>0</v>
          </cell>
          <cell r="CR565" t="b">
            <v>0</v>
          </cell>
          <cell r="CS565" t="str">
            <v>Customer</v>
          </cell>
          <cell r="CT565" t="str">
            <v/>
          </cell>
          <cell r="CU565" t="str">
            <v/>
          </cell>
          <cell r="CV565" t="str">
            <v>Xoserve Internal CR (business improvement initiative)</v>
          </cell>
          <cell r="CW565" t="str">
            <v>All UK Gas Market Participants</v>
          </cell>
          <cell r="CX565" t="b">
            <v>1</v>
          </cell>
          <cell r="CY565" t="b">
            <v>1</v>
          </cell>
          <cell r="CZ565" t="b">
            <v>1</v>
          </cell>
          <cell r="DA565" t="b">
            <v>0</v>
          </cell>
          <cell r="DB565" t="str">
            <v>Service Area 23: Internal</v>
          </cell>
          <cell r="DC565" t="str">
            <v>All</v>
          </cell>
          <cell r="DD565" t="str">
            <v>High</v>
          </cell>
          <cell r="DE565" t="b">
            <v>0</v>
          </cell>
          <cell r="DF565" t="b">
            <v>0</v>
          </cell>
          <cell r="DG565">
            <v>43019</v>
          </cell>
          <cell r="DH565">
            <v>43019</v>
          </cell>
          <cell r="DJ565">
            <v>43110</v>
          </cell>
        </row>
        <row r="566">
          <cell r="A566" t="str">
            <v>4304</v>
          </cell>
          <cell r="B566" t="str">
            <v>Amend referral rules for class 2 smaller LSP’s</v>
          </cell>
          <cell r="C566" t="str">
            <v>F1 - CCR/Closedown document in progress</v>
          </cell>
          <cell r="D566">
            <v>43290</v>
          </cell>
          <cell r="E566" t="str">
            <v>CO -RCVD 27/10/2017
Moved from CO-RCVD to 11. Change in Delivery
10. BER/Business Case Awaiting ChMC Approval
11. Change in Delivery</v>
          </cell>
          <cell r="F566" t="str">
            <v/>
          </cell>
          <cell r="G566" t="b">
            <v>0</v>
          </cell>
          <cell r="H566" t="str">
            <v/>
          </cell>
          <cell r="I566">
            <v>42677</v>
          </cell>
          <cell r="K566">
            <v>43221</v>
          </cell>
          <cell r="L566" t="b">
            <v>0</v>
          </cell>
          <cell r="M566" t="str">
            <v/>
          </cell>
          <cell r="N566" t="str">
            <v/>
          </cell>
          <cell r="O566" t="str">
            <v/>
          </cell>
          <cell r="P566" t="str">
            <v>Dean Johnson</v>
          </cell>
          <cell r="Q566" t="str">
            <v/>
          </cell>
          <cell r="R566" t="str">
            <v/>
          </cell>
          <cell r="S566" t="str">
            <v>Christina Francis</v>
          </cell>
          <cell r="T566" t="str">
            <v>CR (Internal)</v>
          </cell>
          <cell r="U566" t="str">
            <v>LIVE</v>
          </cell>
          <cell r="V566" t="b">
            <v>0</v>
          </cell>
          <cell r="X566" t="str">
            <v/>
          </cell>
          <cell r="AD566" t="str">
            <v/>
          </cell>
          <cell r="AF566" t="str">
            <v/>
          </cell>
          <cell r="AN566" t="str">
            <v/>
          </cell>
          <cell r="AR566" t="str">
            <v/>
          </cell>
          <cell r="AS566" t="str">
            <v/>
          </cell>
          <cell r="AZ566" t="str">
            <v/>
          </cell>
          <cell r="BB566" t="str">
            <v/>
          </cell>
          <cell r="BC566" t="str">
            <v/>
          </cell>
          <cell r="BE566" t="b">
            <v>0</v>
          </cell>
          <cell r="BH566">
            <v>43280</v>
          </cell>
          <cell r="BI566">
            <v>43282</v>
          </cell>
          <cell r="BM566" t="str">
            <v/>
          </cell>
          <cell r="BO566" t="str">
            <v>11/01/2018 Julie B - BER approved at Jan 2018 ChMC.</v>
          </cell>
          <cell r="BQ566" t="str">
            <v/>
          </cell>
          <cell r="BS566" t="str">
            <v/>
          </cell>
          <cell r="BU566" t="str">
            <v/>
          </cell>
          <cell r="BW566" t="str">
            <v/>
          </cell>
          <cell r="BX566" t="str">
            <v/>
          </cell>
          <cell r="BY566" t="str">
            <v>2</v>
          </cell>
          <cell r="BZ566" t="str">
            <v>UKLP270</v>
          </cell>
          <cell r="CA566" t="str">
            <v>R &amp; N</v>
          </cell>
          <cell r="CB566" t="str">
            <v/>
          </cell>
          <cell r="CC566" t="str">
            <v>Third Party SI / Service Provider</v>
          </cell>
          <cell r="CD566" t="str">
            <v>ISU</v>
          </cell>
          <cell r="CE566" t="str">
            <v>SPA</v>
          </cell>
          <cell r="CF566" t="str">
            <v>31-100days</v>
          </cell>
          <cell r="CG566" t="b">
            <v>0</v>
          </cell>
          <cell r="CH566" t="str">
            <v/>
          </cell>
          <cell r="CJ566" t="b">
            <v>0</v>
          </cell>
          <cell r="CK566" t="b">
            <v>0</v>
          </cell>
          <cell r="CL566" t="b">
            <v>0</v>
          </cell>
          <cell r="CM566" t="str">
            <v/>
          </cell>
          <cell r="CO566" t="str">
            <v/>
          </cell>
          <cell r="CP566" t="str">
            <v/>
          </cell>
          <cell r="CQ566" t="b">
            <v>0</v>
          </cell>
          <cell r="CR566" t="b">
            <v>0</v>
          </cell>
          <cell r="CS566" t="str">
            <v>Customer</v>
          </cell>
          <cell r="CT566" t="str">
            <v/>
          </cell>
          <cell r="CU566" t="str">
            <v/>
          </cell>
          <cell r="CV566" t="str">
            <v>Xoserve Internal CR (business improvement initiative)</v>
          </cell>
          <cell r="CW566" t="str">
            <v>All UK Gas Market Participants</v>
          </cell>
          <cell r="CX566" t="b">
            <v>1</v>
          </cell>
          <cell r="CY566" t="b">
            <v>1</v>
          </cell>
          <cell r="CZ566" t="b">
            <v>1</v>
          </cell>
          <cell r="DA566" t="b">
            <v>1</v>
          </cell>
          <cell r="DB566" t="str">
            <v>Service Area 23: Internal</v>
          </cell>
          <cell r="DC566" t="str">
            <v>All</v>
          </cell>
          <cell r="DD566" t="str">
            <v>High</v>
          </cell>
          <cell r="DE566" t="b">
            <v>0</v>
          </cell>
          <cell r="DF566" t="b">
            <v>0</v>
          </cell>
          <cell r="DG566">
            <v>43019</v>
          </cell>
          <cell r="DH566">
            <v>43019</v>
          </cell>
          <cell r="DJ566">
            <v>43110</v>
          </cell>
        </row>
        <row r="567">
          <cell r="A567" t="str">
            <v>4448</v>
          </cell>
          <cell r="B567" t="str">
            <v>Capacity referral raised in error following Nomination</v>
          </cell>
          <cell r="C567" t="str">
            <v>Z1 - Change completed</v>
          </cell>
          <cell r="D567">
            <v>43178</v>
          </cell>
          <cell r="E567" t="str">
            <v>CO-RCVD 30/10/17
Moved from CO-RCVD to 11. Change in Delivery 08/11/2017
12. CCR/Internal Closedown Document In Progress
 100. Change Completed</v>
          </cell>
          <cell r="F567" t="str">
            <v/>
          </cell>
          <cell r="G567" t="b">
            <v>0</v>
          </cell>
          <cell r="H567" t="str">
            <v/>
          </cell>
          <cell r="I567">
            <v>42683</v>
          </cell>
          <cell r="K567">
            <v>43077</v>
          </cell>
          <cell r="L567" t="b">
            <v>0</v>
          </cell>
          <cell r="M567" t="str">
            <v/>
          </cell>
          <cell r="N567" t="str">
            <v/>
          </cell>
          <cell r="O567" t="str">
            <v/>
          </cell>
          <cell r="P567" t="str">
            <v>Dean Johnson</v>
          </cell>
          <cell r="Q567" t="str">
            <v/>
          </cell>
          <cell r="R567" t="str">
            <v/>
          </cell>
          <cell r="S567" t="str">
            <v>Matt Rider</v>
          </cell>
          <cell r="T567" t="str">
            <v>CP</v>
          </cell>
          <cell r="U567" t="str">
            <v>COMPLETE</v>
          </cell>
          <cell r="V567" t="b">
            <v>0</v>
          </cell>
          <cell r="W567">
            <v>43178</v>
          </cell>
          <cell r="X567" t="str">
            <v/>
          </cell>
          <cell r="AD567" t="str">
            <v/>
          </cell>
          <cell r="AF567" t="str">
            <v/>
          </cell>
          <cell r="AN567" t="str">
            <v/>
          </cell>
          <cell r="AR567" t="str">
            <v/>
          </cell>
          <cell r="AS567" t="str">
            <v/>
          </cell>
          <cell r="AZ567" t="str">
            <v/>
          </cell>
          <cell r="BB567" t="str">
            <v/>
          </cell>
          <cell r="BC567" t="str">
            <v/>
          </cell>
          <cell r="BE567" t="b">
            <v>0</v>
          </cell>
          <cell r="BH567">
            <v>43077</v>
          </cell>
          <cell r="BI567">
            <v>43077</v>
          </cell>
          <cell r="BM567" t="str">
            <v/>
          </cell>
          <cell r="BO567" t="str">
            <v>19/03/2018 DC This change is linked to 4340, it does not have its own PAT tool it is complete as per Rebecca Perkins email today.
12/12/2017 DC project deployed and moved to projection as per email from Alec Stuart to update the database to 12. CCR/Intern</v>
          </cell>
          <cell r="BQ567" t="str">
            <v/>
          </cell>
          <cell r="BS567" t="str">
            <v/>
          </cell>
          <cell r="BU567" t="str">
            <v/>
          </cell>
          <cell r="BW567" t="str">
            <v/>
          </cell>
          <cell r="BX567" t="str">
            <v/>
          </cell>
          <cell r="BY567" t="str">
            <v>1.1</v>
          </cell>
          <cell r="BZ567" t="str">
            <v>UKLP IADBI272</v>
          </cell>
          <cell r="CA567" t="str">
            <v>R &amp; N</v>
          </cell>
          <cell r="CB567" t="str">
            <v/>
          </cell>
          <cell r="CC567" t="str">
            <v>Project Delivery</v>
          </cell>
          <cell r="CD567" t="str">
            <v>ISU</v>
          </cell>
          <cell r="CE567" t="str">
            <v>SPA</v>
          </cell>
          <cell r="CF567" t="str">
            <v>31-100days</v>
          </cell>
          <cell r="CG567" t="b">
            <v>0</v>
          </cell>
          <cell r="CH567" t="str">
            <v/>
          </cell>
          <cell r="CJ567" t="b">
            <v>0</v>
          </cell>
          <cell r="CK567" t="b">
            <v>0</v>
          </cell>
          <cell r="CL567" t="b">
            <v>0</v>
          </cell>
          <cell r="CM567" t="str">
            <v/>
          </cell>
          <cell r="CO567" t="str">
            <v/>
          </cell>
          <cell r="CP567" t="str">
            <v/>
          </cell>
          <cell r="CQ567" t="b">
            <v>0</v>
          </cell>
          <cell r="CR567" t="b">
            <v>0</v>
          </cell>
          <cell r="CS567" t="str">
            <v/>
          </cell>
          <cell r="CT567" t="str">
            <v/>
          </cell>
          <cell r="CU567" t="str">
            <v/>
          </cell>
          <cell r="CV567" t="str">
            <v/>
          </cell>
          <cell r="CW567" t="str">
            <v/>
          </cell>
          <cell r="CX567" t="b">
            <v>0</v>
          </cell>
          <cell r="CY567" t="b">
            <v>0</v>
          </cell>
          <cell r="CZ567" t="b">
            <v>0</v>
          </cell>
          <cell r="DA567" t="b">
            <v>0</v>
          </cell>
          <cell r="DB567" t="str">
            <v/>
          </cell>
          <cell r="DC567" t="str">
            <v/>
          </cell>
          <cell r="DD567" t="str">
            <v/>
          </cell>
          <cell r="DE567" t="b">
            <v>0</v>
          </cell>
          <cell r="DF567" t="b">
            <v>0</v>
          </cell>
          <cell r="DG567">
            <v>42991</v>
          </cell>
          <cell r="DJ567">
            <v>42991</v>
          </cell>
        </row>
        <row r="568">
          <cell r="A568" t="str">
            <v>4455</v>
          </cell>
          <cell r="B568" t="str">
            <v>Ability to reduce Capacity on DM Meter points outside on CRP (as per UNC G5.2)</v>
          </cell>
          <cell r="C568" t="str">
            <v>Z2 - Change cancelled</v>
          </cell>
          <cell r="D568">
            <v>43122</v>
          </cell>
          <cell r="E568" t="str">
            <v>CO-RCVD-30/10/2017
Moved from CO-RCVD to 98. Xoserve propose Change not Required 08/11/2017
99.Change Cancelled</v>
          </cell>
          <cell r="F568" t="str">
            <v/>
          </cell>
          <cell r="G568" t="b">
            <v>0</v>
          </cell>
          <cell r="H568" t="str">
            <v/>
          </cell>
          <cell r="I568">
            <v>42739</v>
          </cell>
          <cell r="K568">
            <v>36558</v>
          </cell>
          <cell r="L568" t="b">
            <v>0</v>
          </cell>
          <cell r="M568" t="str">
            <v/>
          </cell>
          <cell r="N568" t="str">
            <v/>
          </cell>
          <cell r="O568" t="str">
            <v/>
          </cell>
          <cell r="P568" t="str">
            <v>Linda Whitcroft</v>
          </cell>
          <cell r="Q568" t="str">
            <v/>
          </cell>
          <cell r="R568" t="str">
            <v/>
          </cell>
          <cell r="S568" t="str">
            <v>Padmini Duvvuri</v>
          </cell>
          <cell r="T568" t="str">
            <v>CR (Internal)</v>
          </cell>
          <cell r="U568" t="str">
            <v>CLOSED</v>
          </cell>
          <cell r="V568" t="b">
            <v>0</v>
          </cell>
          <cell r="X568" t="str">
            <v/>
          </cell>
          <cell r="AD568" t="str">
            <v/>
          </cell>
          <cell r="AF568" t="str">
            <v/>
          </cell>
          <cell r="AN568" t="str">
            <v/>
          </cell>
          <cell r="AR568" t="str">
            <v/>
          </cell>
          <cell r="AS568" t="str">
            <v/>
          </cell>
          <cell r="AZ568" t="str">
            <v/>
          </cell>
          <cell r="BB568" t="str">
            <v/>
          </cell>
          <cell r="BC568" t="str">
            <v/>
          </cell>
          <cell r="BE568" t="b">
            <v>0</v>
          </cell>
          <cell r="BM568" t="str">
            <v/>
          </cell>
          <cell r="BO568" t="str">
            <v>22/01/18 - Julie B - DSG confirmed change can be cancelled 22/01/18
19/12/2017 AC- Padmini Duvvuri is the senior project manager and Tom Lineham is the Project Manager 
01/12/2017 DC Update from JB - Business have confirmed that this change is not longe</v>
          </cell>
          <cell r="BQ568" t="str">
            <v/>
          </cell>
          <cell r="BS568" t="str">
            <v/>
          </cell>
          <cell r="BU568" t="str">
            <v/>
          </cell>
          <cell r="BW568" t="str">
            <v/>
          </cell>
          <cell r="BX568" t="str">
            <v/>
          </cell>
          <cell r="BY568" t="str">
            <v>99</v>
          </cell>
          <cell r="BZ568" t="str">
            <v>UKLP IADBI284v2</v>
          </cell>
          <cell r="CA568" t="str">
            <v>R &amp; N</v>
          </cell>
          <cell r="CB568" t="str">
            <v/>
          </cell>
          <cell r="CC568" t="str">
            <v>Project Delivery</v>
          </cell>
          <cell r="CD568" t="str">
            <v>ISU</v>
          </cell>
          <cell r="CE568" t="str">
            <v>SPA</v>
          </cell>
          <cell r="CF568" t="str">
            <v>31-100days</v>
          </cell>
          <cell r="CG568" t="b">
            <v>0</v>
          </cell>
          <cell r="CH568" t="str">
            <v/>
          </cell>
          <cell r="CJ568" t="b">
            <v>0</v>
          </cell>
          <cell r="CK568" t="b">
            <v>0</v>
          </cell>
          <cell r="CL568" t="b">
            <v>0</v>
          </cell>
          <cell r="CM568" t="str">
            <v/>
          </cell>
          <cell r="CO568" t="str">
            <v/>
          </cell>
          <cell r="CP568" t="str">
            <v/>
          </cell>
          <cell r="CQ568" t="b">
            <v>0</v>
          </cell>
          <cell r="CR568" t="b">
            <v>0</v>
          </cell>
          <cell r="CS568" t="str">
            <v/>
          </cell>
          <cell r="CT568" t="str">
            <v/>
          </cell>
          <cell r="CU568" t="str">
            <v/>
          </cell>
          <cell r="CV568" t="str">
            <v/>
          </cell>
          <cell r="CW568" t="str">
            <v/>
          </cell>
          <cell r="CX568" t="b">
            <v>0</v>
          </cell>
          <cell r="CY568" t="b">
            <v>0</v>
          </cell>
          <cell r="CZ568" t="b">
            <v>0</v>
          </cell>
          <cell r="DA568" t="b">
            <v>0</v>
          </cell>
          <cell r="DB568" t="str">
            <v/>
          </cell>
          <cell r="DC568" t="str">
            <v/>
          </cell>
          <cell r="DD568" t="str">
            <v/>
          </cell>
          <cell r="DE568" t="b">
            <v>0</v>
          </cell>
          <cell r="DF568" t="b">
            <v>0</v>
          </cell>
        </row>
        <row r="569">
          <cell r="A569" t="str">
            <v>4456</v>
          </cell>
          <cell r="B569" t="str">
            <v>Wipro – End User Training Support</v>
          </cell>
          <cell r="C569" t="str">
            <v>Z1 - Change completed</v>
          </cell>
          <cell r="D569">
            <v>43038</v>
          </cell>
          <cell r="E569" t="str">
            <v>CO-RCVD 30/10/2017
PD-CLSD 01/11/17</v>
          </cell>
          <cell r="F569" t="str">
            <v/>
          </cell>
          <cell r="G569" t="b">
            <v>0</v>
          </cell>
          <cell r="H569" t="str">
            <v/>
          </cell>
          <cell r="I569">
            <v>42753</v>
          </cell>
          <cell r="L569" t="b">
            <v>0</v>
          </cell>
          <cell r="M569" t="str">
            <v/>
          </cell>
          <cell r="N569" t="str">
            <v/>
          </cell>
          <cell r="O569" t="str">
            <v/>
          </cell>
          <cell r="P569" t="str">
            <v>Debbie Turner</v>
          </cell>
          <cell r="Q569" t="str">
            <v/>
          </cell>
          <cell r="R569" t="str">
            <v/>
          </cell>
          <cell r="S569" t="str">
            <v>Dene Williams</v>
          </cell>
          <cell r="T569" t="str">
            <v>CR (Internal)</v>
          </cell>
          <cell r="U569" t="str">
            <v>COMPLETE</v>
          </cell>
          <cell r="V569" t="b">
            <v>0</v>
          </cell>
          <cell r="X569" t="str">
            <v/>
          </cell>
          <cell r="AD569" t="str">
            <v/>
          </cell>
          <cell r="AF569" t="str">
            <v/>
          </cell>
          <cell r="AN569" t="str">
            <v/>
          </cell>
          <cell r="AR569" t="str">
            <v/>
          </cell>
          <cell r="AS569" t="str">
            <v/>
          </cell>
          <cell r="AZ569" t="str">
            <v/>
          </cell>
          <cell r="BB569" t="str">
            <v/>
          </cell>
          <cell r="BC569" t="str">
            <v/>
          </cell>
          <cell r="BE569" t="b">
            <v>0</v>
          </cell>
          <cell r="BM569" t="str">
            <v/>
          </cell>
          <cell r="BO569" t="str">
            <v>01/11/17 - JB - WIPRO CONFIRMED DELIVERY OF CR286</v>
          </cell>
          <cell r="BQ569" t="str">
            <v/>
          </cell>
          <cell r="BS569" t="str">
            <v/>
          </cell>
          <cell r="BU569" t="str">
            <v/>
          </cell>
          <cell r="BW569" t="str">
            <v/>
          </cell>
          <cell r="BX569" t="str">
            <v/>
          </cell>
          <cell r="BY569" t="str">
            <v>0</v>
          </cell>
          <cell r="BZ569" t="str">
            <v>UKLP IADBI286</v>
          </cell>
          <cell r="CA569" t="str">
            <v>R &amp; N</v>
          </cell>
          <cell r="CB569" t="str">
            <v/>
          </cell>
          <cell r="CC569" t="str">
            <v>Project Delivery</v>
          </cell>
          <cell r="CD569" t="str">
            <v/>
          </cell>
          <cell r="CE569" t="str">
            <v/>
          </cell>
          <cell r="CF569" t="str">
            <v/>
          </cell>
          <cell r="CG569" t="b">
            <v>0</v>
          </cell>
          <cell r="CH569" t="str">
            <v/>
          </cell>
          <cell r="CJ569" t="b">
            <v>0</v>
          </cell>
          <cell r="CK569" t="b">
            <v>0</v>
          </cell>
          <cell r="CL569" t="b">
            <v>0</v>
          </cell>
          <cell r="CM569" t="str">
            <v/>
          </cell>
          <cell r="CO569" t="str">
            <v/>
          </cell>
          <cell r="CP569" t="str">
            <v/>
          </cell>
          <cell r="CQ569" t="b">
            <v>0</v>
          </cell>
          <cell r="CR569" t="b">
            <v>0</v>
          </cell>
          <cell r="CS569" t="str">
            <v/>
          </cell>
          <cell r="CT569" t="str">
            <v/>
          </cell>
          <cell r="CU569" t="str">
            <v/>
          </cell>
          <cell r="CV569" t="str">
            <v/>
          </cell>
          <cell r="CW569" t="str">
            <v/>
          </cell>
          <cell r="CX569" t="b">
            <v>0</v>
          </cell>
          <cell r="CY569" t="b">
            <v>0</v>
          </cell>
          <cell r="CZ569" t="b">
            <v>0</v>
          </cell>
          <cell r="DA569" t="b">
            <v>0</v>
          </cell>
          <cell r="DB569" t="str">
            <v/>
          </cell>
          <cell r="DC569" t="str">
            <v/>
          </cell>
          <cell r="DD569" t="str">
            <v/>
          </cell>
          <cell r="DE569" t="b">
            <v>0</v>
          </cell>
          <cell r="DF569" t="b">
            <v>0</v>
          </cell>
        </row>
        <row r="570">
          <cell r="A570" t="str">
            <v>4309</v>
          </cell>
          <cell r="B570" t="str">
            <v>Back billing for domestic (SSP) sites needs to be reflect thecorrect adjustment start date</v>
          </cell>
          <cell r="C570" t="str">
            <v>F1 - CCR/Closedown document in progress</v>
          </cell>
          <cell r="D570">
            <v>43290</v>
          </cell>
          <cell r="E570" t="str">
            <v>CO-RVCD 27/10/2017
Moved from CO-RCVD to 11. Change in Delivery 08/11/2017
10. BER/Business Case Awaiting ChMC Approval
11. Change in Delivery</v>
          </cell>
          <cell r="F570" t="str">
            <v/>
          </cell>
          <cell r="G570" t="b">
            <v>0</v>
          </cell>
          <cell r="H570" t="str">
            <v/>
          </cell>
          <cell r="I570">
            <v>42388</v>
          </cell>
          <cell r="K570">
            <v>43221</v>
          </cell>
          <cell r="L570" t="b">
            <v>0</v>
          </cell>
          <cell r="M570" t="str">
            <v/>
          </cell>
          <cell r="N570" t="str">
            <v/>
          </cell>
          <cell r="O570" t="str">
            <v/>
          </cell>
          <cell r="P570" t="str">
            <v>Dean Johnson</v>
          </cell>
          <cell r="Q570" t="str">
            <v/>
          </cell>
          <cell r="R570" t="str">
            <v/>
          </cell>
          <cell r="S570" t="str">
            <v>Christina Francis</v>
          </cell>
          <cell r="T570" t="str">
            <v>CR (Internal)</v>
          </cell>
          <cell r="U570" t="str">
            <v>LIVE</v>
          </cell>
          <cell r="V570" t="b">
            <v>0</v>
          </cell>
          <cell r="X570" t="str">
            <v/>
          </cell>
          <cell r="AD570" t="str">
            <v/>
          </cell>
          <cell r="AF570" t="str">
            <v/>
          </cell>
          <cell r="AN570" t="str">
            <v/>
          </cell>
          <cell r="AR570" t="str">
            <v/>
          </cell>
          <cell r="AS570" t="str">
            <v/>
          </cell>
          <cell r="AZ570" t="str">
            <v/>
          </cell>
          <cell r="BB570" t="str">
            <v/>
          </cell>
          <cell r="BC570" t="str">
            <v/>
          </cell>
          <cell r="BE570" t="b">
            <v>0</v>
          </cell>
          <cell r="BH570">
            <v>43280</v>
          </cell>
          <cell r="BI570">
            <v>43282</v>
          </cell>
          <cell r="BM570" t="str">
            <v/>
          </cell>
          <cell r="BO570" t="str">
            <v>11/01/2018 Julie B - BER approved at Jan 2018 ChMC.</v>
          </cell>
          <cell r="BQ570" t="str">
            <v/>
          </cell>
          <cell r="BS570" t="str">
            <v/>
          </cell>
          <cell r="BU570" t="str">
            <v/>
          </cell>
          <cell r="BW570" t="str">
            <v/>
          </cell>
          <cell r="BX570" t="str">
            <v/>
          </cell>
          <cell r="BY570" t="str">
            <v>2</v>
          </cell>
          <cell r="BZ570" t="str">
            <v>UKLP287</v>
          </cell>
          <cell r="CA570" t="str">
            <v>R &amp; N</v>
          </cell>
          <cell r="CB570" t="str">
            <v/>
          </cell>
          <cell r="CC570" t="str">
            <v>Third Party SI / Service Provider</v>
          </cell>
          <cell r="CD570" t="str">
            <v>CMS</v>
          </cell>
          <cell r="CE570" t="str">
            <v>Other</v>
          </cell>
          <cell r="CF570" t="str">
            <v>31-100days</v>
          </cell>
          <cell r="CG570" t="b">
            <v>0</v>
          </cell>
          <cell r="CH570" t="str">
            <v/>
          </cell>
          <cell r="CJ570" t="b">
            <v>0</v>
          </cell>
          <cell r="CK570" t="b">
            <v>0</v>
          </cell>
          <cell r="CL570" t="b">
            <v>0</v>
          </cell>
          <cell r="CM570" t="str">
            <v/>
          </cell>
          <cell r="CO570" t="str">
            <v/>
          </cell>
          <cell r="CP570" t="str">
            <v/>
          </cell>
          <cell r="CQ570" t="b">
            <v>0</v>
          </cell>
          <cell r="CR570" t="b">
            <v>0</v>
          </cell>
          <cell r="CS570" t="str">
            <v>Customer</v>
          </cell>
          <cell r="CT570" t="str">
            <v/>
          </cell>
          <cell r="CU570" t="str">
            <v/>
          </cell>
          <cell r="CV570" t="str">
            <v>Xoserve Internal CR (business improvement initiative)</v>
          </cell>
          <cell r="CW570" t="str">
            <v>All UK Gas Market Participants</v>
          </cell>
          <cell r="CX570" t="b">
            <v>1</v>
          </cell>
          <cell r="CY570" t="b">
            <v>1</v>
          </cell>
          <cell r="CZ570" t="b">
            <v>1</v>
          </cell>
          <cell r="DA570" t="b">
            <v>1</v>
          </cell>
          <cell r="DB570" t="str">
            <v>Service Area 23: Internal</v>
          </cell>
          <cell r="DC570" t="str">
            <v>All</v>
          </cell>
          <cell r="DD570" t="str">
            <v>High</v>
          </cell>
          <cell r="DE570" t="b">
            <v>0</v>
          </cell>
          <cell r="DF570" t="b">
            <v>0</v>
          </cell>
          <cell r="DG570">
            <v>43019</v>
          </cell>
          <cell r="DH570">
            <v>43019</v>
          </cell>
          <cell r="DJ570">
            <v>43110</v>
          </cell>
        </row>
        <row r="571">
          <cell r="A571" t="str">
            <v>4458</v>
          </cell>
          <cell r="B571" t="str">
            <v>Class  4 CSEPS Reconciliation Variance Identification</v>
          </cell>
          <cell r="C571" t="str">
            <v>D1 - Change in delivery</v>
          </cell>
          <cell r="D571">
            <v>43208</v>
          </cell>
          <cell r="E571" t="str">
            <v>CO-RCVD-30/10/2017
Moved from CO-RCVD to 2.1 Start Up Approach in Progress 08/11/2017
97. Xoserve require ChMC sponsorship
2.1 Start up approach
4. EQR In-Progress
7. BER/Business Case In Progress 07/02/18
11. Change in delivery</v>
          </cell>
          <cell r="F571" t="str">
            <v/>
          </cell>
          <cell r="G571" t="b">
            <v>0</v>
          </cell>
          <cell r="H571" t="str">
            <v/>
          </cell>
          <cell r="I571">
            <v>42761</v>
          </cell>
          <cell r="K571">
            <v>43465</v>
          </cell>
          <cell r="L571" t="b">
            <v>0</v>
          </cell>
          <cell r="M571" t="str">
            <v/>
          </cell>
          <cell r="N571" t="str">
            <v/>
          </cell>
          <cell r="O571" t="str">
            <v/>
          </cell>
          <cell r="P571" t="str">
            <v>Karen Marklew</v>
          </cell>
          <cell r="Q571" t="str">
            <v/>
          </cell>
          <cell r="R571" t="str">
            <v/>
          </cell>
          <cell r="S571" t="str">
            <v>Padmini Duvvuri</v>
          </cell>
          <cell r="T571" t="str">
            <v>CR (Internal)</v>
          </cell>
          <cell r="U571" t="str">
            <v>LIVE</v>
          </cell>
          <cell r="V571" t="b">
            <v>0</v>
          </cell>
          <cell r="X571" t="str">
            <v/>
          </cell>
          <cell r="AD571" t="str">
            <v/>
          </cell>
          <cell r="AF571" t="str">
            <v/>
          </cell>
          <cell r="AN571" t="str">
            <v/>
          </cell>
          <cell r="AR571" t="str">
            <v/>
          </cell>
          <cell r="AS571" t="str">
            <v/>
          </cell>
          <cell r="AZ571" t="str">
            <v/>
          </cell>
          <cell r="BB571" t="str">
            <v/>
          </cell>
          <cell r="BC571" t="str">
            <v/>
          </cell>
          <cell r="BE571" t="b">
            <v>0</v>
          </cell>
          <cell r="BH571">
            <v>43413</v>
          </cell>
          <cell r="BM571" t="str">
            <v/>
          </cell>
          <cell r="BO571" t="str">
            <v>18/04/18 - AC- BER was approved at the April ChMC meeting. 
07/02/18 - ChMC outcome - R3 Initial Scope approved / EQR Approved / Proposed BER to be submitted for ChmC April
23/01/18 - Julie B - DSC DSG approved this XRN to Release 3 22/01/18
19/12/2017</v>
          </cell>
          <cell r="BQ571" t="str">
            <v/>
          </cell>
          <cell r="BS571" t="str">
            <v/>
          </cell>
          <cell r="BU571" t="str">
            <v/>
          </cell>
          <cell r="BW571" t="str">
            <v/>
          </cell>
          <cell r="BX571" t="str">
            <v/>
          </cell>
          <cell r="BY571" t="str">
            <v>3</v>
          </cell>
          <cell r="BZ571" t="str">
            <v>UKLP IADBI289</v>
          </cell>
          <cell r="CA571" t="str">
            <v>R &amp; N</v>
          </cell>
          <cell r="CB571" t="str">
            <v/>
          </cell>
          <cell r="CC571" t="str">
            <v>Third Party SI / Service Provider</v>
          </cell>
          <cell r="CD571" t="str">
            <v>ISU</v>
          </cell>
          <cell r="CE571" t="str">
            <v>Reads</v>
          </cell>
          <cell r="CF571" t="str">
            <v>31-100days</v>
          </cell>
          <cell r="CG571" t="b">
            <v>1</v>
          </cell>
          <cell r="CH571" t="str">
            <v>Both Xoserve and Customer</v>
          </cell>
          <cell r="CI571">
            <v>43465</v>
          </cell>
          <cell r="CJ571" t="b">
            <v>0</v>
          </cell>
          <cell r="CK571" t="b">
            <v>0</v>
          </cell>
          <cell r="CL571" t="b">
            <v>0</v>
          </cell>
          <cell r="CM571" t="str">
            <v/>
          </cell>
          <cell r="CO571" t="str">
            <v/>
          </cell>
          <cell r="CP571" t="str">
            <v>LOW</v>
          </cell>
          <cell r="CQ571" t="b">
            <v>0</v>
          </cell>
          <cell r="CR571" t="b">
            <v>0</v>
          </cell>
          <cell r="CS571" t="str">
            <v/>
          </cell>
          <cell r="CT571" t="str">
            <v/>
          </cell>
          <cell r="CU571" t="str">
            <v/>
          </cell>
          <cell r="CV571" t="str">
            <v>ChMC endorsed Change Proposal</v>
          </cell>
          <cell r="CW571" t="str">
            <v>One Market Group</v>
          </cell>
          <cell r="CX571" t="b">
            <v>0</v>
          </cell>
          <cell r="CY571" t="b">
            <v>0</v>
          </cell>
          <cell r="CZ571" t="b">
            <v>0</v>
          </cell>
          <cell r="DA571" t="b">
            <v>0</v>
          </cell>
          <cell r="DB571" t="str">
            <v>Service Area 7: NTS Capacity / LDZ Capacity / Commodity / Reconciliation / Ad-Hoc Adjustment and Energy Balancing Invoices</v>
          </cell>
          <cell r="DC571" t="str">
            <v>One</v>
          </cell>
          <cell r="DD571" t="str">
            <v>Medium</v>
          </cell>
          <cell r="DE571" t="b">
            <v>0</v>
          </cell>
          <cell r="DF571" t="b">
            <v>0</v>
          </cell>
          <cell r="DH571">
            <v>43138</v>
          </cell>
          <cell r="DJ571">
            <v>43201</v>
          </cell>
        </row>
        <row r="572">
          <cell r="A572" t="str">
            <v>4691</v>
          </cell>
          <cell r="B572" t="str">
            <v>CSEPs: IGT and GT File Formats (CGI Files)</v>
          </cell>
          <cell r="C572" t="str">
            <v>A3 - CP within initial consultation</v>
          </cell>
          <cell r="D572">
            <v>43264</v>
          </cell>
          <cell r="E572" t="str">
            <v>A1 - ICAF - Awaiting Capture Assignment
A2 - Capture in Progress
A3 - CP within initial consultation</v>
          </cell>
          <cell r="F572" t="str">
            <v xml:space="preserve">Files Affected: CGI
1.	New Fields
a.	Nested CSEP Indicator
b.	Parent CSEP ID
c.	CSEP Hierarchy Level
d.	Level
e.	CSEP Connection Max AQ (provided by GT)
f.	Connection Date
2.	Increase Breach Figure from 85% to 101%
Files Affected: CGI
1.	New Fields
</v>
          </cell>
          <cell r="G572" t="b">
            <v>0</v>
          </cell>
          <cell r="H572" t="str">
            <v/>
          </cell>
          <cell r="I572">
            <v>43256</v>
          </cell>
          <cell r="L572" t="b">
            <v>0</v>
          </cell>
          <cell r="M572" t="str">
            <v/>
          </cell>
          <cell r="N572" t="str">
            <v/>
          </cell>
          <cell r="O572" t="str">
            <v/>
          </cell>
          <cell r="P572" t="str">
            <v>Richard Pomroy (Wales &amp; West Utilities)</v>
          </cell>
          <cell r="Q572" t="str">
            <v/>
          </cell>
          <cell r="R572" t="str">
            <v>Emma Smith</v>
          </cell>
          <cell r="S572" t="str">
            <v>Emma smith</v>
          </cell>
          <cell r="T572" t="str">
            <v>CP</v>
          </cell>
          <cell r="U572" t="str">
            <v>LIVE</v>
          </cell>
          <cell r="V572" t="b">
            <v>0</v>
          </cell>
          <cell r="X572" t="str">
            <v/>
          </cell>
          <cell r="AD572" t="str">
            <v/>
          </cell>
          <cell r="AF572" t="str">
            <v/>
          </cell>
          <cell r="AN572" t="str">
            <v/>
          </cell>
          <cell r="AR572" t="str">
            <v/>
          </cell>
          <cell r="AS572" t="str">
            <v/>
          </cell>
          <cell r="AZ572" t="str">
            <v/>
          </cell>
          <cell r="BB572" t="str">
            <v/>
          </cell>
          <cell r="BC572" t="str">
            <v/>
          </cell>
          <cell r="BE572" t="b">
            <v>0</v>
          </cell>
          <cell r="BM572" t="str">
            <v/>
          </cell>
          <cell r="BO572" t="str">
            <v>22/06/2018 RJ - Out for 30 day consultation.
13/06/2018 DC This change is 1 of  4 changes, the others that relate to this are 4692, 4693, 4694. It will go to 30 day consultation and then back to ChMC.
06/06/2018 DC  This CP will go toChMC meeting next wee</v>
          </cell>
          <cell r="BQ572" t="str">
            <v/>
          </cell>
          <cell r="BS572" t="str">
            <v/>
          </cell>
          <cell r="BU572" t="str">
            <v/>
          </cell>
          <cell r="BW572" t="str">
            <v/>
          </cell>
          <cell r="BX572" t="str">
            <v/>
          </cell>
          <cell r="BY572" t="str">
            <v>Jun2019</v>
          </cell>
          <cell r="BZ572" t="str">
            <v/>
          </cell>
          <cell r="CA572" t="str">
            <v>R &amp; N</v>
          </cell>
          <cell r="CB572" t="str">
            <v/>
          </cell>
          <cell r="CC572" t="str">
            <v>Third Party SI / Service Provider</v>
          </cell>
          <cell r="CD572" t="str">
            <v>ISU</v>
          </cell>
          <cell r="CE572" t="str">
            <v>Other</v>
          </cell>
          <cell r="CF572" t="str">
            <v>30-60 days</v>
          </cell>
          <cell r="CG572" t="b">
            <v>0</v>
          </cell>
          <cell r="CH572" t="str">
            <v/>
          </cell>
          <cell r="CJ572" t="b">
            <v>1</v>
          </cell>
          <cell r="CK572" t="b">
            <v>1</v>
          </cell>
          <cell r="CL572" t="b">
            <v>0</v>
          </cell>
          <cell r="CM572" t="str">
            <v/>
          </cell>
          <cell r="CO572" t="str">
            <v/>
          </cell>
          <cell r="CP572" t="str">
            <v/>
          </cell>
          <cell r="CQ572" t="b">
            <v>0</v>
          </cell>
          <cell r="CR572" t="b">
            <v>0</v>
          </cell>
          <cell r="CS572" t="str">
            <v/>
          </cell>
          <cell r="CT572" t="str">
            <v/>
          </cell>
          <cell r="CU572" t="str">
            <v/>
          </cell>
          <cell r="CV572" t="str">
            <v>ChMC endorsed Change Proposal</v>
          </cell>
          <cell r="CW572" t="str">
            <v>Multiple Market Groups</v>
          </cell>
          <cell r="CX572" t="b">
            <v>0</v>
          </cell>
          <cell r="CY572" t="b">
            <v>1</v>
          </cell>
          <cell r="CZ572" t="b">
            <v>1</v>
          </cell>
          <cell r="DA572" t="b">
            <v>0</v>
          </cell>
          <cell r="DB572" t="str">
            <v>Service Area 1: Manage Supply Point Registration</v>
          </cell>
          <cell r="DC572" t="str">
            <v>Two to Five</v>
          </cell>
          <cell r="DD572" t="str">
            <v>Medium</v>
          </cell>
          <cell r="DE572" t="b">
            <v>0</v>
          </cell>
          <cell r="DF572" t="b">
            <v>0</v>
          </cell>
        </row>
        <row r="573">
          <cell r="A573" t="str">
            <v>4692</v>
          </cell>
          <cell r="B573" t="str">
            <v>CSEPs: IGT and GT File Formats (CIN Files)</v>
          </cell>
          <cell r="C573" t="str">
            <v>A3 - CP within initial consultation</v>
          </cell>
          <cell r="D573">
            <v>43264</v>
          </cell>
          <cell r="E573" t="str">
            <v>A1 - ICAF - Awaiting Capture Assignment
A2 - Capture in Progress
A3 - CP within initial consultation</v>
          </cell>
          <cell r="F573" t="str">
            <v>Files Affected: CIN
1.	Reduce the number of “Triggers” in the CIN File
a.	Current CIN File Process: the current CIN file is produced if there is an inconsistency in any of the data items provided by the IGT and GT. 
b.	Suggested CIN File Process: chang</v>
          </cell>
          <cell r="G573" t="b">
            <v>0</v>
          </cell>
          <cell r="H573" t="str">
            <v/>
          </cell>
          <cell r="I573">
            <v>43256</v>
          </cell>
          <cell r="L573" t="b">
            <v>0</v>
          </cell>
          <cell r="M573" t="str">
            <v/>
          </cell>
          <cell r="N573" t="str">
            <v/>
          </cell>
          <cell r="O573" t="str">
            <v/>
          </cell>
          <cell r="P573" t="str">
            <v>Richard Pomroy (Wales &amp; West Utilities)</v>
          </cell>
          <cell r="Q573" t="str">
            <v/>
          </cell>
          <cell r="R573" t="str">
            <v>Emma smith</v>
          </cell>
          <cell r="S573" t="str">
            <v>Emma smith</v>
          </cell>
          <cell r="T573" t="str">
            <v>CP</v>
          </cell>
          <cell r="U573" t="str">
            <v>LIVE</v>
          </cell>
          <cell r="V573" t="b">
            <v>0</v>
          </cell>
          <cell r="X573" t="str">
            <v/>
          </cell>
          <cell r="AD573" t="str">
            <v/>
          </cell>
          <cell r="AF573" t="str">
            <v/>
          </cell>
          <cell r="AN573" t="str">
            <v/>
          </cell>
          <cell r="AR573" t="str">
            <v/>
          </cell>
          <cell r="AS573" t="str">
            <v/>
          </cell>
          <cell r="AZ573" t="str">
            <v/>
          </cell>
          <cell r="BB573" t="str">
            <v/>
          </cell>
          <cell r="BC573" t="str">
            <v/>
          </cell>
          <cell r="BE573" t="b">
            <v>0</v>
          </cell>
          <cell r="BM573" t="str">
            <v/>
          </cell>
          <cell r="BO573" t="str">
            <v>22/06/2018 RJ - Out for 30 day consultation.
13/06/2018 DC This change is 1 of  4 changes, the others that relate to this are 4691, 4693, 4694. It will go to 30 day consultation and then back to ChMC.
06/06/2018 DC Assinged to the Customer Change Team for</v>
          </cell>
          <cell r="BQ573" t="str">
            <v/>
          </cell>
          <cell r="BS573" t="str">
            <v/>
          </cell>
          <cell r="BU573" t="str">
            <v/>
          </cell>
          <cell r="BW573" t="str">
            <v/>
          </cell>
          <cell r="BX573" t="str">
            <v/>
          </cell>
          <cell r="BY573" t="str">
            <v>Jun2019</v>
          </cell>
          <cell r="BZ573" t="str">
            <v/>
          </cell>
          <cell r="CA573" t="str">
            <v>R &amp; N</v>
          </cell>
          <cell r="CB573" t="str">
            <v/>
          </cell>
          <cell r="CC573" t="str">
            <v>Third Party SI / Service Provider</v>
          </cell>
          <cell r="CD573" t="str">
            <v>ISU</v>
          </cell>
          <cell r="CE573" t="str">
            <v>Other</v>
          </cell>
          <cell r="CF573" t="str">
            <v>30-60 days</v>
          </cell>
          <cell r="CG573" t="b">
            <v>0</v>
          </cell>
          <cell r="CH573" t="str">
            <v/>
          </cell>
          <cell r="CJ573" t="b">
            <v>1</v>
          </cell>
          <cell r="CK573" t="b">
            <v>1</v>
          </cell>
          <cell r="CL573" t="b">
            <v>0</v>
          </cell>
          <cell r="CM573" t="str">
            <v/>
          </cell>
          <cell r="CO573" t="str">
            <v/>
          </cell>
          <cell r="CP573" t="str">
            <v/>
          </cell>
          <cell r="CQ573" t="b">
            <v>0</v>
          </cell>
          <cell r="CR573" t="b">
            <v>0</v>
          </cell>
          <cell r="CS573" t="str">
            <v/>
          </cell>
          <cell r="CT573" t="str">
            <v/>
          </cell>
          <cell r="CU573" t="str">
            <v/>
          </cell>
          <cell r="CV573" t="str">
            <v>ChMC endorsed Change Proposal</v>
          </cell>
          <cell r="CW573" t="str">
            <v>Multiple Market Groups</v>
          </cell>
          <cell r="CX573" t="b">
            <v>0</v>
          </cell>
          <cell r="CY573" t="b">
            <v>1</v>
          </cell>
          <cell r="CZ573" t="b">
            <v>1</v>
          </cell>
          <cell r="DA573" t="b">
            <v>0</v>
          </cell>
          <cell r="DB573" t="str">
            <v>Service Area 1: Manage Supply Point Registration</v>
          </cell>
          <cell r="DC573" t="str">
            <v>Two to Five</v>
          </cell>
          <cell r="DD573" t="str">
            <v>Medium</v>
          </cell>
          <cell r="DE573" t="b">
            <v>0</v>
          </cell>
          <cell r="DF573" t="b">
            <v>0</v>
          </cell>
        </row>
        <row r="574">
          <cell r="A574" t="str">
            <v>4693</v>
          </cell>
          <cell r="B574" t="str">
            <v>CSEPs: IGT and GT File Formats
Files Affected: CIC, CIR, CAI, CAO, DCI, DCO, CIN, CCN, CUN.</v>
          </cell>
          <cell r="C574" t="str">
            <v>A3 - CP within initial consultation</v>
          </cell>
          <cell r="D574">
            <v>43264</v>
          </cell>
          <cell r="E574" t="str">
            <v>A1 - ICAF - Awaiting Capture Assignment
A2 - Capture in Progress
A3 - CP within initial consultation</v>
          </cell>
          <cell r="F574" t="str">
            <v>Files Affected: CIC, CIR, CAI, CAO, DCI, DCO, CIN, CCN, CUN.
1.	Condition 16 Max AQ and Condition 16 Max SHQ
a.	Create New Field in all listed IGT and GT Files: “Condition 16 Max SHQ” (currently only “Condition 16 Max AQ” exists in file formats)
b.	Val</v>
          </cell>
          <cell r="G574" t="b">
            <v>0</v>
          </cell>
          <cell r="H574" t="str">
            <v/>
          </cell>
          <cell r="I574">
            <v>43256</v>
          </cell>
          <cell r="L574" t="b">
            <v>0</v>
          </cell>
          <cell r="M574" t="str">
            <v/>
          </cell>
          <cell r="N574" t="str">
            <v/>
          </cell>
          <cell r="O574" t="str">
            <v/>
          </cell>
          <cell r="P574" t="str">
            <v>Richad Pomroy (Wales &amp; West Utilities)</v>
          </cell>
          <cell r="Q574" t="str">
            <v/>
          </cell>
          <cell r="R574" t="str">
            <v>Emma Smith</v>
          </cell>
          <cell r="S574" t="str">
            <v>Emma smith</v>
          </cell>
          <cell r="T574" t="str">
            <v>CP</v>
          </cell>
          <cell r="U574" t="str">
            <v>LIVE</v>
          </cell>
          <cell r="V574" t="b">
            <v>0</v>
          </cell>
          <cell r="X574" t="str">
            <v/>
          </cell>
          <cell r="AD574" t="str">
            <v/>
          </cell>
          <cell r="AF574" t="str">
            <v/>
          </cell>
          <cell r="AN574" t="str">
            <v/>
          </cell>
          <cell r="AR574" t="str">
            <v/>
          </cell>
          <cell r="AS574" t="str">
            <v/>
          </cell>
          <cell r="AZ574" t="str">
            <v/>
          </cell>
          <cell r="BB574" t="str">
            <v/>
          </cell>
          <cell r="BC574" t="str">
            <v/>
          </cell>
          <cell r="BE574" t="b">
            <v>0</v>
          </cell>
          <cell r="BM574" t="str">
            <v/>
          </cell>
          <cell r="BO574" t="str">
            <v>22/06/2018 RJ - Out for 30 day consultation.
13/06/2018 DC This change is 1 of  4 changes, the others that relate to this are 4692, 4691, 4694. It will go to 30 day consultation and then back to ChMC.
06/06/2018 DC Assigned to Customer Change Team for Cap</v>
          </cell>
          <cell r="BQ574" t="str">
            <v/>
          </cell>
          <cell r="BS574" t="str">
            <v/>
          </cell>
          <cell r="BU574" t="str">
            <v/>
          </cell>
          <cell r="BW574" t="str">
            <v/>
          </cell>
          <cell r="BX574" t="str">
            <v/>
          </cell>
          <cell r="BY574" t="str">
            <v>Jun2019</v>
          </cell>
          <cell r="BZ574" t="str">
            <v/>
          </cell>
          <cell r="CA574" t="str">
            <v>R &amp; N</v>
          </cell>
          <cell r="CB574" t="str">
            <v/>
          </cell>
          <cell r="CC574" t="str">
            <v>Third Party SI / Service Provider</v>
          </cell>
          <cell r="CD574" t="str">
            <v>ISU</v>
          </cell>
          <cell r="CE574" t="str">
            <v>Other</v>
          </cell>
          <cell r="CF574" t="str">
            <v>30-60 days</v>
          </cell>
          <cell r="CG574" t="b">
            <v>0</v>
          </cell>
          <cell r="CH574" t="str">
            <v/>
          </cell>
          <cell r="CJ574" t="b">
            <v>1</v>
          </cell>
          <cell r="CK574" t="b">
            <v>1</v>
          </cell>
          <cell r="CL574" t="b">
            <v>0</v>
          </cell>
          <cell r="CM574" t="str">
            <v/>
          </cell>
          <cell r="CO574" t="str">
            <v/>
          </cell>
          <cell r="CP574" t="str">
            <v/>
          </cell>
          <cell r="CQ574" t="b">
            <v>0</v>
          </cell>
          <cell r="CR574" t="b">
            <v>0</v>
          </cell>
          <cell r="CS574" t="str">
            <v/>
          </cell>
          <cell r="CT574" t="str">
            <v/>
          </cell>
          <cell r="CU574" t="str">
            <v/>
          </cell>
          <cell r="CV574" t="str">
            <v>ChMC endorsed Change Proposal</v>
          </cell>
          <cell r="CW574" t="str">
            <v>Multiple Market Groups</v>
          </cell>
          <cell r="CX574" t="b">
            <v>0</v>
          </cell>
          <cell r="CY574" t="b">
            <v>1</v>
          </cell>
          <cell r="CZ574" t="b">
            <v>1</v>
          </cell>
          <cell r="DA574" t="b">
            <v>0</v>
          </cell>
          <cell r="DB574" t="str">
            <v>Service Area 1: Manage Supply Point Registration</v>
          </cell>
          <cell r="DC574" t="str">
            <v>Two to Five</v>
          </cell>
          <cell r="DD574" t="str">
            <v>Medium</v>
          </cell>
          <cell r="DE574" t="b">
            <v>0</v>
          </cell>
          <cell r="DF574" t="b">
            <v>0</v>
          </cell>
        </row>
        <row r="575">
          <cell r="A575" t="str">
            <v>4694</v>
          </cell>
          <cell r="B575" t="str">
            <v>CSEPs: IGT and GT File Formats (Create new data validations )</v>
          </cell>
          <cell r="C575" t="str">
            <v>A3 - CP within initial consultation</v>
          </cell>
          <cell r="D575">
            <v>43264</v>
          </cell>
          <cell r="E575" t="str">
            <v>A1 - ICAF - Awaiting Capture Assignment
A2 - Capture in Progress
A3 - CP within initial consultation</v>
          </cell>
          <cell r="F575" t="str">
            <v>Files Affected: CIC, CIR, CAI, CAO, DCI, DCO, CIN, CCN, CUN.
Create new data validations for the following fields, to be built in to the XoServe Data System. If the data submitted does not meet these requirements, the file would reject and the file owner</v>
          </cell>
          <cell r="G575" t="b">
            <v>0</v>
          </cell>
          <cell r="H575" t="str">
            <v/>
          </cell>
          <cell r="I575">
            <v>43256</v>
          </cell>
          <cell r="L575" t="b">
            <v>0</v>
          </cell>
          <cell r="M575" t="str">
            <v/>
          </cell>
          <cell r="N575" t="str">
            <v/>
          </cell>
          <cell r="O575" t="str">
            <v/>
          </cell>
          <cell r="P575" t="str">
            <v>Richard Pomroy (Wales &amp; West Utilities)</v>
          </cell>
          <cell r="Q575" t="str">
            <v/>
          </cell>
          <cell r="R575" t="str">
            <v>Emma Smith</v>
          </cell>
          <cell r="S575" t="str">
            <v>Emma smith</v>
          </cell>
          <cell r="T575" t="str">
            <v>CP</v>
          </cell>
          <cell r="U575" t="str">
            <v>LIVE</v>
          </cell>
          <cell r="V575" t="b">
            <v>0</v>
          </cell>
          <cell r="X575" t="str">
            <v/>
          </cell>
          <cell r="AD575" t="str">
            <v/>
          </cell>
          <cell r="AF575" t="str">
            <v/>
          </cell>
          <cell r="AN575" t="str">
            <v/>
          </cell>
          <cell r="AR575" t="str">
            <v/>
          </cell>
          <cell r="AS575" t="str">
            <v/>
          </cell>
          <cell r="AZ575" t="str">
            <v/>
          </cell>
          <cell r="BB575" t="str">
            <v/>
          </cell>
          <cell r="BC575" t="str">
            <v/>
          </cell>
          <cell r="BE575" t="b">
            <v>0</v>
          </cell>
          <cell r="BM575" t="str">
            <v/>
          </cell>
          <cell r="BO575" t="str">
            <v>22/06/2018 RJ - Out for 30 day consultation.
13/06/2018 DC This change is 1 of  4 changes, the others that relate to this are 4692, 4693, 4691. It will go to 30 day consultation and then back to ChMC.
06/06/2018 DC Assigned to retail and networks platform</v>
          </cell>
          <cell r="BQ575" t="str">
            <v/>
          </cell>
          <cell r="BS575" t="str">
            <v/>
          </cell>
          <cell r="BU575" t="str">
            <v/>
          </cell>
          <cell r="BW575" t="str">
            <v/>
          </cell>
          <cell r="BX575" t="str">
            <v/>
          </cell>
          <cell r="BY575" t="str">
            <v>Jun2019</v>
          </cell>
          <cell r="BZ575" t="str">
            <v/>
          </cell>
          <cell r="CA575" t="str">
            <v>R &amp; N</v>
          </cell>
          <cell r="CB575" t="str">
            <v/>
          </cell>
          <cell r="CC575" t="str">
            <v>Third Party SI / Service Provider</v>
          </cell>
          <cell r="CD575" t="str">
            <v>ISU</v>
          </cell>
          <cell r="CE575" t="str">
            <v>Other</v>
          </cell>
          <cell r="CF575" t="str">
            <v>30-60 days</v>
          </cell>
          <cell r="CG575" t="b">
            <v>0</v>
          </cell>
          <cell r="CH575" t="str">
            <v/>
          </cell>
          <cell r="CJ575" t="b">
            <v>1</v>
          </cell>
          <cell r="CK575" t="b">
            <v>1</v>
          </cell>
          <cell r="CL575" t="b">
            <v>0</v>
          </cell>
          <cell r="CM575" t="str">
            <v/>
          </cell>
          <cell r="CO575" t="str">
            <v/>
          </cell>
          <cell r="CP575" t="str">
            <v/>
          </cell>
          <cell r="CQ575" t="b">
            <v>0</v>
          </cell>
          <cell r="CR575" t="b">
            <v>0</v>
          </cell>
          <cell r="CS575" t="str">
            <v/>
          </cell>
          <cell r="CT575" t="str">
            <v/>
          </cell>
          <cell r="CU575" t="str">
            <v/>
          </cell>
          <cell r="CV575" t="str">
            <v>ChMC endorsed Change Proposal</v>
          </cell>
          <cell r="CW575" t="str">
            <v>Multiple Market Groups</v>
          </cell>
          <cell r="CX575" t="b">
            <v>0</v>
          </cell>
          <cell r="CY575" t="b">
            <v>1</v>
          </cell>
          <cell r="CZ575" t="b">
            <v>1</v>
          </cell>
          <cell r="DA575" t="b">
            <v>0</v>
          </cell>
          <cell r="DB575" t="str">
            <v>Service Area 1: Manage Supply Point Registration</v>
          </cell>
          <cell r="DC575" t="str">
            <v>Two to Five</v>
          </cell>
          <cell r="DD575" t="str">
            <v>Medium</v>
          </cell>
          <cell r="DE575" t="b">
            <v>0</v>
          </cell>
          <cell r="DF575" t="b">
            <v>0</v>
          </cell>
        </row>
        <row r="576">
          <cell r="A576" t="str">
            <v>4473</v>
          </cell>
          <cell r="B576" t="str">
            <v>Sybase NLS Solution Design Gap</v>
          </cell>
          <cell r="C576" t="str">
            <v>A9 - Internal change progressing through capture</v>
          </cell>
          <cell r="D576">
            <v>43294</v>
          </cell>
          <cell r="E576" t="str">
            <v>CO-RCVD 30/10/2017
Moved from CO-RCVD to 2.1 Start Up Approach in Progress 09/11/2017
A2 - Capture in Progress
F1 - CCR/Closedown document in progress
A9 - Internal change progressing through capture</v>
          </cell>
          <cell r="F576" t="str">
            <v/>
          </cell>
          <cell r="G576" t="b">
            <v>0</v>
          </cell>
          <cell r="H576" t="str">
            <v/>
          </cell>
          <cell r="I576">
            <v>42836</v>
          </cell>
          <cell r="K576">
            <v>43252</v>
          </cell>
          <cell r="L576" t="b">
            <v>0</v>
          </cell>
          <cell r="M576" t="str">
            <v/>
          </cell>
          <cell r="N576" t="str">
            <v/>
          </cell>
          <cell r="O576" t="str">
            <v/>
          </cell>
          <cell r="P576" t="str">
            <v>Lee Chambers</v>
          </cell>
          <cell r="Q576" t="str">
            <v/>
          </cell>
          <cell r="R576" t="str">
            <v/>
          </cell>
          <cell r="S576" t="str">
            <v>Jo Duncan</v>
          </cell>
          <cell r="T576" t="str">
            <v>CR (Internal)</v>
          </cell>
          <cell r="U576" t="str">
            <v>LIVE</v>
          </cell>
          <cell r="V576" t="b">
            <v>0</v>
          </cell>
          <cell r="X576" t="str">
            <v/>
          </cell>
          <cell r="AD576" t="str">
            <v/>
          </cell>
          <cell r="AF576" t="str">
            <v/>
          </cell>
          <cell r="AN576" t="str">
            <v/>
          </cell>
          <cell r="AR576" t="str">
            <v/>
          </cell>
          <cell r="AS576" t="str">
            <v/>
          </cell>
          <cell r="AZ576" t="str">
            <v/>
          </cell>
          <cell r="BB576" t="str">
            <v/>
          </cell>
          <cell r="BC576" t="str">
            <v/>
          </cell>
          <cell r="BE576" t="b">
            <v>0</v>
          </cell>
          <cell r="BM576" t="str">
            <v/>
          </cell>
          <cell r="BO576" t="str">
            <v>13/07/2018 ME - Meeting with Steve Concannon and Jo Duncan to change the lifecycle status to capture.
13/07/2018 RJ - Raising a risk about data not being extracted from the NSL archive repository.
12/07/2018 DC Julie Bretherton is sending Jo Duncan a copy</v>
          </cell>
          <cell r="BQ576" t="str">
            <v/>
          </cell>
          <cell r="BS576" t="str">
            <v/>
          </cell>
          <cell r="BU576" t="str">
            <v/>
          </cell>
          <cell r="BW576" t="str">
            <v/>
          </cell>
          <cell r="BX576" t="str">
            <v/>
          </cell>
          <cell r="BY576" t="str">
            <v/>
          </cell>
          <cell r="BZ576" t="str">
            <v>UKLP IADBI317</v>
          </cell>
          <cell r="CA576" t="str">
            <v>Data Office</v>
          </cell>
          <cell r="CB576" t="str">
            <v/>
          </cell>
          <cell r="CC576" t="str">
            <v>Third Party SI / Service Provider</v>
          </cell>
          <cell r="CD576" t="str">
            <v>BW</v>
          </cell>
          <cell r="CE576" t="str">
            <v>Other</v>
          </cell>
          <cell r="CF576" t="str">
            <v>31-100days</v>
          </cell>
          <cell r="CG576" t="b">
            <v>0</v>
          </cell>
          <cell r="CH576" t="str">
            <v/>
          </cell>
          <cell r="CJ576" t="b">
            <v>0</v>
          </cell>
          <cell r="CK576" t="b">
            <v>0</v>
          </cell>
          <cell r="CL576" t="b">
            <v>0</v>
          </cell>
          <cell r="CM576" t="str">
            <v/>
          </cell>
          <cell r="CO576" t="str">
            <v/>
          </cell>
          <cell r="CP576" t="str">
            <v/>
          </cell>
          <cell r="CQ576" t="b">
            <v>0</v>
          </cell>
          <cell r="CR576" t="b">
            <v>0</v>
          </cell>
          <cell r="CS576" t="str">
            <v/>
          </cell>
          <cell r="CT576" t="str">
            <v/>
          </cell>
          <cell r="CU576" t="str">
            <v/>
          </cell>
          <cell r="CV576" t="str">
            <v>Xoserve Internal CR (business improvement initiative)</v>
          </cell>
          <cell r="CW576" t="str">
            <v>Xoserve Only</v>
          </cell>
          <cell r="CX576" t="b">
            <v>0</v>
          </cell>
          <cell r="CY576" t="b">
            <v>0</v>
          </cell>
          <cell r="CZ576" t="b">
            <v>0</v>
          </cell>
          <cell r="DA576" t="b">
            <v>0</v>
          </cell>
          <cell r="DB576" t="str">
            <v>Service Area 23: Internal</v>
          </cell>
          <cell r="DC576" t="str">
            <v>None (Xoserve internal initiative)</v>
          </cell>
          <cell r="DD576" t="str">
            <v>Low</v>
          </cell>
          <cell r="DE576" t="b">
            <v>0</v>
          </cell>
          <cell r="DF576" t="b">
            <v>0</v>
          </cell>
        </row>
        <row r="577">
          <cell r="A577" t="str">
            <v>4486</v>
          </cell>
          <cell r="B577" t="str">
            <v>Meter Type O = Oriffice to be an acceptable value in file formats and reports</v>
          </cell>
          <cell r="C577" t="str">
            <v>D1 - Change in delivery</v>
          </cell>
          <cell r="D577">
            <v>43208</v>
          </cell>
          <cell r="E577" t="str">
            <v>CO-RCVD 30/10/2017
Moved from CO-RCVD to 2.1 Start Up Approach in Progress 09/11/2017
97. Xoserve require ChMC sponsorship
2.1 Start up approach
4. EQR In-Progress
7. BER/Business Case In Progress 07/02/18
11. Change in delivery</v>
          </cell>
          <cell r="F577" t="str">
            <v/>
          </cell>
          <cell r="G577" t="b">
            <v>0</v>
          </cell>
          <cell r="H577" t="str">
            <v/>
          </cell>
          <cell r="I577">
            <v>42891</v>
          </cell>
          <cell r="K577">
            <v>43252</v>
          </cell>
          <cell r="L577" t="b">
            <v>0</v>
          </cell>
          <cell r="M577" t="str">
            <v/>
          </cell>
          <cell r="N577" t="str">
            <v/>
          </cell>
          <cell r="O577" t="str">
            <v/>
          </cell>
          <cell r="P577" t="str">
            <v>Emma Smith</v>
          </cell>
          <cell r="Q577" t="str">
            <v/>
          </cell>
          <cell r="R577" t="str">
            <v/>
          </cell>
          <cell r="S577" t="str">
            <v>Padmini Duvvuri</v>
          </cell>
          <cell r="T577" t="str">
            <v>CR (Internal)</v>
          </cell>
          <cell r="U577" t="str">
            <v>LIVE</v>
          </cell>
          <cell r="V577" t="b">
            <v>0</v>
          </cell>
          <cell r="X577" t="str">
            <v/>
          </cell>
          <cell r="AD577" t="str">
            <v/>
          </cell>
          <cell r="AF577" t="str">
            <v/>
          </cell>
          <cell r="AN577" t="str">
            <v/>
          </cell>
          <cell r="AR577" t="str">
            <v/>
          </cell>
          <cell r="AS577" t="str">
            <v/>
          </cell>
          <cell r="AZ577" t="str">
            <v/>
          </cell>
          <cell r="BB577" t="str">
            <v/>
          </cell>
          <cell r="BC577" t="str">
            <v/>
          </cell>
          <cell r="BE577" t="b">
            <v>0</v>
          </cell>
          <cell r="BH577">
            <v>43413</v>
          </cell>
          <cell r="BM577" t="str">
            <v/>
          </cell>
          <cell r="BO577" t="str">
            <v>18/04/18 - AC- BER was approved at the April ChMC meeting. 
07/02/18 - ChMC outcome - R3 Initial Scope approved / EQR Approved / Proposed BER to be submitted for ChmC April
23/01/18 - Julie B - DSC DSG approved this XRN to Release 3 22/01/18
19/12/2017</v>
          </cell>
          <cell r="BQ577" t="str">
            <v/>
          </cell>
          <cell r="BS577" t="str">
            <v/>
          </cell>
          <cell r="BU577" t="str">
            <v/>
          </cell>
          <cell r="BW577" t="str">
            <v/>
          </cell>
          <cell r="BX577" t="str">
            <v/>
          </cell>
          <cell r="BY577" t="str">
            <v>3</v>
          </cell>
          <cell r="BZ577" t="str">
            <v>UKLP IADBI338</v>
          </cell>
          <cell r="CA577" t="str">
            <v>R &amp; N</v>
          </cell>
          <cell r="CB577" t="str">
            <v/>
          </cell>
          <cell r="CC577" t="str">
            <v>Third Party SI / Service Provider</v>
          </cell>
          <cell r="CD577" t="str">
            <v>ISU</v>
          </cell>
          <cell r="CE577" t="str">
            <v>SPA</v>
          </cell>
          <cell r="CF577" t="str">
            <v>31-100days</v>
          </cell>
          <cell r="CG577" t="b">
            <v>1</v>
          </cell>
          <cell r="CH577" t="str">
            <v>Both Xoserve and Customer</v>
          </cell>
          <cell r="CI577">
            <v>43465</v>
          </cell>
          <cell r="CJ577" t="b">
            <v>1</v>
          </cell>
          <cell r="CK577" t="b">
            <v>1</v>
          </cell>
          <cell r="CL577" t="b">
            <v>1</v>
          </cell>
          <cell r="CM577" t="str">
            <v/>
          </cell>
          <cell r="CO577" t="str">
            <v/>
          </cell>
          <cell r="CP577" t="str">
            <v>Low</v>
          </cell>
          <cell r="CQ577" t="b">
            <v>0</v>
          </cell>
          <cell r="CR577" t="b">
            <v>0</v>
          </cell>
          <cell r="CS577" t="str">
            <v>Customer</v>
          </cell>
          <cell r="CT577" t="str">
            <v/>
          </cell>
          <cell r="CU577" t="str">
            <v/>
          </cell>
          <cell r="CV577" t="str">
            <v>ChMC endorsed Change Proposal</v>
          </cell>
          <cell r="CW577" t="str">
            <v>Multiple Market Participants</v>
          </cell>
          <cell r="CX577" t="b">
            <v>1</v>
          </cell>
          <cell r="CY577" t="b">
            <v>0</v>
          </cell>
          <cell r="CZ577" t="b">
            <v>0</v>
          </cell>
          <cell r="DA577" t="b">
            <v>0</v>
          </cell>
          <cell r="DB577" t="str">
            <v>Service Area 1: Manage Supply Point Registration</v>
          </cell>
          <cell r="DC577" t="str">
            <v>One</v>
          </cell>
          <cell r="DD577" t="str">
            <v>Low</v>
          </cell>
          <cell r="DE577" t="b">
            <v>0</v>
          </cell>
          <cell r="DF577" t="b">
            <v>0</v>
          </cell>
          <cell r="DH577">
            <v>43138</v>
          </cell>
          <cell r="DJ577">
            <v>43201</v>
          </cell>
        </row>
        <row r="578">
          <cell r="A578" t="str">
            <v>4487</v>
          </cell>
          <cell r="B578" t="str">
            <v>PIS Ongoing reporting</v>
          </cell>
          <cell r="C578" t="str">
            <v>Z2 - Change cancelled</v>
          </cell>
          <cell r="D578">
            <v>43069</v>
          </cell>
          <cell r="E578" t="str">
            <v>CO-RCVD 30/10/2017
Moved from CO-RCVD to 98. Xoserve propose Change not Required 09/11/2017
99. Change Cancelled 30/11/17</v>
          </cell>
          <cell r="F578" t="str">
            <v/>
          </cell>
          <cell r="G578" t="b">
            <v>0</v>
          </cell>
          <cell r="H578" t="str">
            <v/>
          </cell>
          <cell r="I578">
            <v>42894</v>
          </cell>
          <cell r="K578">
            <v>36558</v>
          </cell>
          <cell r="L578" t="b">
            <v>0</v>
          </cell>
          <cell r="M578" t="str">
            <v/>
          </cell>
          <cell r="N578" t="str">
            <v/>
          </cell>
          <cell r="O578" t="str">
            <v/>
          </cell>
          <cell r="P578" t="str">
            <v>Debbie Turner</v>
          </cell>
          <cell r="Q578" t="str">
            <v/>
          </cell>
          <cell r="R578" t="str">
            <v/>
          </cell>
          <cell r="S578" t="str">
            <v>Dene Williams</v>
          </cell>
          <cell r="T578" t="str">
            <v>CR (Internal)</v>
          </cell>
          <cell r="U578" t="str">
            <v>CLOSED</v>
          </cell>
          <cell r="V578" t="b">
            <v>0</v>
          </cell>
          <cell r="W578">
            <v>43069</v>
          </cell>
          <cell r="X578" t="str">
            <v/>
          </cell>
          <cell r="AD578" t="str">
            <v/>
          </cell>
          <cell r="AF578" t="str">
            <v/>
          </cell>
          <cell r="AN578" t="str">
            <v/>
          </cell>
          <cell r="AR578" t="str">
            <v/>
          </cell>
          <cell r="AS578" t="str">
            <v/>
          </cell>
          <cell r="AZ578" t="str">
            <v/>
          </cell>
          <cell r="BB578" t="str">
            <v/>
          </cell>
          <cell r="BC578" t="str">
            <v/>
          </cell>
          <cell r="BE578" t="b">
            <v>0</v>
          </cell>
          <cell r="BH578">
            <v>36558</v>
          </cell>
          <cell r="BM578" t="str">
            <v/>
          </cell>
          <cell r="BO578" t="str">
            <v>30/11/17 JB - ES confirmed that ChMC have not had sight of this change, as the business deem that we no longer require this report we are closing this change down.
08/11/17 DC Update from JB- Xoserve propose to close.  Passed to IE for submission to the n</v>
          </cell>
          <cell r="BQ578" t="str">
            <v/>
          </cell>
          <cell r="BS578" t="str">
            <v/>
          </cell>
          <cell r="BU578" t="str">
            <v/>
          </cell>
          <cell r="BW578" t="str">
            <v/>
          </cell>
          <cell r="BX578" t="str">
            <v/>
          </cell>
          <cell r="BY578" t="str">
            <v>99</v>
          </cell>
          <cell r="BZ578" t="str">
            <v>UKLP IADBI340</v>
          </cell>
          <cell r="CA578" t="str">
            <v>R &amp; N</v>
          </cell>
          <cell r="CB578" t="str">
            <v/>
          </cell>
          <cell r="CC578" t="str">
            <v>Project Delivery</v>
          </cell>
          <cell r="CD578" t="str">
            <v>Other</v>
          </cell>
          <cell r="CE578" t="str">
            <v>Other</v>
          </cell>
          <cell r="CF578" t="str">
            <v>31-100days</v>
          </cell>
          <cell r="CG578" t="b">
            <v>0</v>
          </cell>
          <cell r="CH578" t="str">
            <v/>
          </cell>
          <cell r="CJ578" t="b">
            <v>0</v>
          </cell>
          <cell r="CK578" t="b">
            <v>0</v>
          </cell>
          <cell r="CL578" t="b">
            <v>0</v>
          </cell>
          <cell r="CM578" t="str">
            <v/>
          </cell>
          <cell r="CO578" t="str">
            <v/>
          </cell>
          <cell r="CP578" t="str">
            <v/>
          </cell>
          <cell r="CQ578" t="b">
            <v>0</v>
          </cell>
          <cell r="CR578" t="b">
            <v>0</v>
          </cell>
          <cell r="CS578" t="str">
            <v>Customer</v>
          </cell>
          <cell r="CT578" t="str">
            <v/>
          </cell>
          <cell r="CU578" t="str">
            <v/>
          </cell>
          <cell r="CV578" t="str">
            <v/>
          </cell>
          <cell r="CW578" t="str">
            <v/>
          </cell>
          <cell r="CX578" t="b">
            <v>0</v>
          </cell>
          <cell r="CY578" t="b">
            <v>0</v>
          </cell>
          <cell r="CZ578" t="b">
            <v>0</v>
          </cell>
          <cell r="DA578" t="b">
            <v>0</v>
          </cell>
          <cell r="DB578" t="str">
            <v/>
          </cell>
          <cell r="DC578" t="str">
            <v/>
          </cell>
          <cell r="DD578" t="str">
            <v/>
          </cell>
          <cell r="DE578" t="b">
            <v>0</v>
          </cell>
          <cell r="DF578" t="b">
            <v>0</v>
          </cell>
        </row>
        <row r="579">
          <cell r="A579" t="str">
            <v>4488</v>
          </cell>
          <cell r="B579" t="str">
            <v>API Management Platform Implementation (Including Price Comparison Website Data Provision)</v>
          </cell>
          <cell r="C579" t="str">
            <v>Z2 - Change cancelled</v>
          </cell>
          <cell r="D579">
            <v>43139</v>
          </cell>
          <cell r="E579" t="str">
            <v>CO-RCVD 30/10/2017
Moved from CO-RCVD to 2.1 Start Up Approach in Progress 09/11/2017
99. Change Cancelled 08/02/18</v>
          </cell>
          <cell r="F579" t="str">
            <v/>
          </cell>
          <cell r="G579" t="b">
            <v>0</v>
          </cell>
          <cell r="H579" t="str">
            <v/>
          </cell>
          <cell r="I579">
            <v>42899</v>
          </cell>
          <cell r="K579">
            <v>43081</v>
          </cell>
          <cell r="L579" t="b">
            <v>0</v>
          </cell>
          <cell r="M579" t="str">
            <v/>
          </cell>
          <cell r="N579" t="str">
            <v/>
          </cell>
          <cell r="O579" t="str">
            <v/>
          </cell>
          <cell r="P579" t="str">
            <v>Gareth Hepworth</v>
          </cell>
          <cell r="Q579" t="str">
            <v/>
          </cell>
          <cell r="R579" t="str">
            <v>Jane Rocky</v>
          </cell>
          <cell r="S579" t="str">
            <v>Mark Pollard</v>
          </cell>
          <cell r="T579" t="str">
            <v>CR (Internal)</v>
          </cell>
          <cell r="U579" t="str">
            <v>CLOSED</v>
          </cell>
          <cell r="V579" t="b">
            <v>0</v>
          </cell>
          <cell r="X579" t="str">
            <v/>
          </cell>
          <cell r="AD579" t="str">
            <v/>
          </cell>
          <cell r="AF579" t="str">
            <v/>
          </cell>
          <cell r="AN579" t="str">
            <v/>
          </cell>
          <cell r="AR579" t="str">
            <v/>
          </cell>
          <cell r="AS579" t="str">
            <v/>
          </cell>
          <cell r="AZ579" t="str">
            <v/>
          </cell>
          <cell r="BB579" t="str">
            <v/>
          </cell>
          <cell r="BC579" t="str">
            <v/>
          </cell>
          <cell r="BE579" t="b">
            <v>0</v>
          </cell>
          <cell r="BM579" t="str">
            <v/>
          </cell>
          <cell r="BO579" t="str">
            <v>08/02/18 - Julie B - Mark Pollard confirmed XRN4488 is a duplicate of XRN4216. This change will now be closed and carried forward on XRN4216.
15/11/2017 JB Mark Pollard confirmed</v>
          </cell>
          <cell r="BQ579" t="str">
            <v/>
          </cell>
          <cell r="BS579" t="str">
            <v/>
          </cell>
          <cell r="BU579" t="str">
            <v/>
          </cell>
          <cell r="BW579" t="str">
            <v/>
          </cell>
          <cell r="BX579" t="str">
            <v/>
          </cell>
          <cell r="BY579" t="str">
            <v>99</v>
          </cell>
          <cell r="BZ579" t="str">
            <v>UKLP IADBI342</v>
          </cell>
          <cell r="CA579" t="str">
            <v>T &amp; SS</v>
          </cell>
          <cell r="CB579" t="str">
            <v/>
          </cell>
          <cell r="CC579" t="str">
            <v>Project Delivery</v>
          </cell>
          <cell r="CD579" t="str">
            <v>Other</v>
          </cell>
          <cell r="CE579" t="str">
            <v>Other</v>
          </cell>
          <cell r="CF579" t="str">
            <v>31-100days</v>
          </cell>
          <cell r="CG579" t="b">
            <v>0</v>
          </cell>
          <cell r="CH579" t="str">
            <v/>
          </cell>
          <cell r="CJ579" t="b">
            <v>0</v>
          </cell>
          <cell r="CK579" t="b">
            <v>0</v>
          </cell>
          <cell r="CL579" t="b">
            <v>0</v>
          </cell>
          <cell r="CM579" t="str">
            <v/>
          </cell>
          <cell r="CO579" t="str">
            <v/>
          </cell>
          <cell r="CP579" t="str">
            <v/>
          </cell>
          <cell r="CQ579" t="b">
            <v>0</v>
          </cell>
          <cell r="CR579" t="b">
            <v>0</v>
          </cell>
          <cell r="CS579" t="str">
            <v>No</v>
          </cell>
          <cell r="CT579" t="str">
            <v/>
          </cell>
          <cell r="CU579" t="str">
            <v/>
          </cell>
          <cell r="CV579" t="str">
            <v/>
          </cell>
          <cell r="CW579" t="str">
            <v/>
          </cell>
          <cell r="CX579" t="b">
            <v>0</v>
          </cell>
          <cell r="CY579" t="b">
            <v>0</v>
          </cell>
          <cell r="CZ579" t="b">
            <v>0</v>
          </cell>
          <cell r="DA579" t="b">
            <v>0</v>
          </cell>
          <cell r="DB579" t="str">
            <v/>
          </cell>
          <cell r="DC579" t="str">
            <v/>
          </cell>
          <cell r="DD579" t="str">
            <v/>
          </cell>
          <cell r="DE579" t="b">
            <v>0</v>
          </cell>
          <cell r="DF579" t="b">
            <v>0</v>
          </cell>
        </row>
        <row r="580">
          <cell r="A580" t="str">
            <v>4489</v>
          </cell>
          <cell r="B580" t="str">
            <v>FOF environment for GDE Lookup tables in SAP BW</v>
          </cell>
          <cell r="C580" t="str">
            <v>Z2 - Change cancelled</v>
          </cell>
          <cell r="D580">
            <v>43139</v>
          </cell>
          <cell r="E580" t="str">
            <v>CO-RCVD 30/10/2017
Moved from CO-RCVD to 2.1 Start Up Approach in Progress 09/11/2017
99. Change Cancelled 08/02/18</v>
          </cell>
          <cell r="F580" t="str">
            <v/>
          </cell>
          <cell r="G580" t="b">
            <v>0</v>
          </cell>
          <cell r="H580" t="str">
            <v/>
          </cell>
          <cell r="I580">
            <v>42905</v>
          </cell>
          <cell r="K580">
            <v>43405</v>
          </cell>
          <cell r="L580" t="b">
            <v>0</v>
          </cell>
          <cell r="M580" t="str">
            <v/>
          </cell>
          <cell r="N580" t="str">
            <v/>
          </cell>
          <cell r="O580" t="str">
            <v/>
          </cell>
          <cell r="P580" t="str">
            <v>Darran Dredge</v>
          </cell>
          <cell r="Q580" t="str">
            <v/>
          </cell>
          <cell r="R580" t="str">
            <v/>
          </cell>
          <cell r="S580" t="str">
            <v>Mark Pollard</v>
          </cell>
          <cell r="T580" t="str">
            <v>CR (Internal)</v>
          </cell>
          <cell r="U580" t="str">
            <v>CLOSED</v>
          </cell>
          <cell r="V580" t="b">
            <v>0</v>
          </cell>
          <cell r="X580" t="str">
            <v/>
          </cell>
          <cell r="AD580" t="str">
            <v/>
          </cell>
          <cell r="AF580" t="str">
            <v/>
          </cell>
          <cell r="AN580" t="str">
            <v/>
          </cell>
          <cell r="AR580" t="str">
            <v/>
          </cell>
          <cell r="AS580" t="str">
            <v/>
          </cell>
          <cell r="AZ580" t="str">
            <v/>
          </cell>
          <cell r="BB580" t="str">
            <v/>
          </cell>
          <cell r="BC580" t="str">
            <v/>
          </cell>
          <cell r="BE580" t="b">
            <v>0</v>
          </cell>
          <cell r="BM580" t="str">
            <v/>
          </cell>
          <cell r="BO580" t="str">
            <v>08/02/18 - Julie B - 4489 is closed and re-raised under XRN4591
07/12/17 DC Update from Ian's meeting with BICC - they are not aware of this change.  I have sent a list of all data changes to Steve Concannon and we are to get together to discuss.
0/11/20</v>
          </cell>
          <cell r="BQ580" t="str">
            <v/>
          </cell>
          <cell r="BS580" t="str">
            <v/>
          </cell>
          <cell r="BU580" t="str">
            <v/>
          </cell>
          <cell r="BW580" t="str">
            <v/>
          </cell>
          <cell r="BX580" t="str">
            <v/>
          </cell>
          <cell r="BY580" t="str">
            <v/>
          </cell>
          <cell r="BZ580" t="str">
            <v>UKLP IADBI343</v>
          </cell>
          <cell r="CA580" t="str">
            <v>T &amp; SS</v>
          </cell>
          <cell r="CB580" t="str">
            <v/>
          </cell>
          <cell r="CC580" t="str">
            <v>Project Delivery</v>
          </cell>
          <cell r="CD580" t="str">
            <v>BW</v>
          </cell>
          <cell r="CE580" t="str">
            <v>Other</v>
          </cell>
          <cell r="CF580" t="str">
            <v>31-100days</v>
          </cell>
          <cell r="CG580" t="b">
            <v>0</v>
          </cell>
          <cell r="CH580" t="str">
            <v/>
          </cell>
          <cell r="CJ580" t="b">
            <v>0</v>
          </cell>
          <cell r="CK580" t="b">
            <v>0</v>
          </cell>
          <cell r="CL580" t="b">
            <v>0</v>
          </cell>
          <cell r="CM580" t="str">
            <v/>
          </cell>
          <cell r="CO580" t="str">
            <v/>
          </cell>
          <cell r="CP580" t="str">
            <v/>
          </cell>
          <cell r="CQ580" t="b">
            <v>0</v>
          </cell>
          <cell r="CR580" t="b">
            <v>0</v>
          </cell>
          <cell r="CS580" t="str">
            <v/>
          </cell>
          <cell r="CT580" t="str">
            <v/>
          </cell>
          <cell r="CU580" t="str">
            <v/>
          </cell>
          <cell r="CV580" t="str">
            <v/>
          </cell>
          <cell r="CW580" t="str">
            <v/>
          </cell>
          <cell r="CX580" t="b">
            <v>0</v>
          </cell>
          <cell r="CY580" t="b">
            <v>0</v>
          </cell>
          <cell r="CZ580" t="b">
            <v>0</v>
          </cell>
          <cell r="DA580" t="b">
            <v>0</v>
          </cell>
          <cell r="DB580" t="str">
            <v/>
          </cell>
          <cell r="DC580" t="str">
            <v/>
          </cell>
          <cell r="DD580" t="str">
            <v/>
          </cell>
          <cell r="DE580" t="b">
            <v>0</v>
          </cell>
          <cell r="DF580" t="b">
            <v>0</v>
          </cell>
        </row>
        <row r="581">
          <cell r="A581" t="str">
            <v>4490</v>
          </cell>
          <cell r="B581" t="str">
            <v>NPower Enhanced User Portfolio Report</v>
          </cell>
          <cell r="C581" t="str">
            <v>Z1 - Change completed</v>
          </cell>
          <cell r="D581">
            <v>43038</v>
          </cell>
          <cell r="E581" t="str">
            <v>CO-RCVD 30/10/2017
PD-CLSD 01/11/17</v>
          </cell>
          <cell r="F581" t="str">
            <v/>
          </cell>
          <cell r="G581" t="b">
            <v>0</v>
          </cell>
          <cell r="H581" t="str">
            <v/>
          </cell>
          <cell r="I581">
            <v>42905</v>
          </cell>
          <cell r="L581" t="b">
            <v>0</v>
          </cell>
          <cell r="M581" t="str">
            <v/>
          </cell>
          <cell r="N581" t="str">
            <v/>
          </cell>
          <cell r="O581" t="str">
            <v/>
          </cell>
          <cell r="P581" t="str">
            <v>Dave Turpin</v>
          </cell>
          <cell r="Q581" t="str">
            <v/>
          </cell>
          <cell r="R581" t="str">
            <v/>
          </cell>
          <cell r="S581" t="str">
            <v>Dene Williams</v>
          </cell>
          <cell r="T581" t="str">
            <v>CR (Internal)</v>
          </cell>
          <cell r="U581" t="str">
            <v>COMPLETE</v>
          </cell>
          <cell r="V581" t="b">
            <v>0</v>
          </cell>
          <cell r="X581" t="str">
            <v/>
          </cell>
          <cell r="AD581" t="str">
            <v/>
          </cell>
          <cell r="AF581" t="str">
            <v/>
          </cell>
          <cell r="AN581" t="str">
            <v/>
          </cell>
          <cell r="AR581" t="str">
            <v/>
          </cell>
          <cell r="AS581" t="str">
            <v/>
          </cell>
          <cell r="AZ581" t="str">
            <v/>
          </cell>
          <cell r="BB581" t="str">
            <v/>
          </cell>
          <cell r="BC581" t="str">
            <v/>
          </cell>
          <cell r="BE581" t="b">
            <v>0</v>
          </cell>
          <cell r="BI581">
            <v>42947</v>
          </cell>
          <cell r="BM581" t="str">
            <v/>
          </cell>
          <cell r="BO581" t="str">
            <v>01/11/17 - JB - BICC CONFIRMED DELIVERY OF CR344 31/07/17</v>
          </cell>
          <cell r="BQ581" t="str">
            <v/>
          </cell>
          <cell r="BS581" t="str">
            <v/>
          </cell>
          <cell r="BU581" t="str">
            <v/>
          </cell>
          <cell r="BW581" t="str">
            <v/>
          </cell>
          <cell r="BX581" t="str">
            <v/>
          </cell>
          <cell r="BY581" t="str">
            <v>0</v>
          </cell>
          <cell r="BZ581" t="str">
            <v>UKLP IADBI344</v>
          </cell>
          <cell r="CA581" t="str">
            <v>R &amp; N</v>
          </cell>
          <cell r="CB581" t="str">
            <v/>
          </cell>
          <cell r="CC581" t="str">
            <v>Project Delivery</v>
          </cell>
          <cell r="CD581" t="str">
            <v/>
          </cell>
          <cell r="CE581" t="str">
            <v/>
          </cell>
          <cell r="CF581" t="str">
            <v/>
          </cell>
          <cell r="CG581" t="b">
            <v>0</v>
          </cell>
          <cell r="CH581" t="str">
            <v/>
          </cell>
          <cell r="CJ581" t="b">
            <v>0</v>
          </cell>
          <cell r="CK581" t="b">
            <v>0</v>
          </cell>
          <cell r="CL581" t="b">
            <v>0</v>
          </cell>
          <cell r="CM581" t="str">
            <v/>
          </cell>
          <cell r="CO581" t="str">
            <v/>
          </cell>
          <cell r="CP581" t="str">
            <v/>
          </cell>
          <cell r="CQ581" t="b">
            <v>0</v>
          </cell>
          <cell r="CR581" t="b">
            <v>0</v>
          </cell>
          <cell r="CS581" t="str">
            <v/>
          </cell>
          <cell r="CT581" t="str">
            <v/>
          </cell>
          <cell r="CU581" t="str">
            <v/>
          </cell>
          <cell r="CV581" t="str">
            <v/>
          </cell>
          <cell r="CW581" t="str">
            <v/>
          </cell>
          <cell r="CX581" t="b">
            <v>0</v>
          </cell>
          <cell r="CY581" t="b">
            <v>0</v>
          </cell>
          <cell r="CZ581" t="b">
            <v>0</v>
          </cell>
          <cell r="DA581" t="b">
            <v>0</v>
          </cell>
          <cell r="DB581" t="str">
            <v/>
          </cell>
          <cell r="DC581" t="str">
            <v/>
          </cell>
          <cell r="DD581" t="str">
            <v/>
          </cell>
          <cell r="DE581" t="b">
            <v>0</v>
          </cell>
          <cell r="DF581" t="b">
            <v>0</v>
          </cell>
        </row>
        <row r="582">
          <cell r="A582" t="str">
            <v>3477</v>
          </cell>
          <cell r="B582" t="str">
            <v>Missing Key Data Item from iGT’s to Shippers (Plot Number)</v>
          </cell>
          <cell r="C582" t="str">
            <v>F1 - CCR/Closedown document in progress</v>
          </cell>
          <cell r="D582">
            <v>43290</v>
          </cell>
          <cell r="E582" t="str">
            <v>CO-RCVD 27/10/17
Moved from CO-RCVD to 11. Change in Delivery 08/11/2017
10. BER/Business Case Awaiting ChMC Approval
11.Change in Delivery</v>
          </cell>
          <cell r="F582" t="str">
            <v/>
          </cell>
          <cell r="G582" t="b">
            <v>0</v>
          </cell>
          <cell r="H582" t="str">
            <v>COR3477</v>
          </cell>
          <cell r="I582">
            <v>42192</v>
          </cell>
          <cell r="K582">
            <v>43280</v>
          </cell>
          <cell r="L582" t="b">
            <v>0</v>
          </cell>
          <cell r="M582" t="str">
            <v/>
          </cell>
          <cell r="N582" t="str">
            <v/>
          </cell>
          <cell r="O582" t="str">
            <v/>
          </cell>
          <cell r="P582" t="str">
            <v>Lee Chambers</v>
          </cell>
          <cell r="Q582" t="str">
            <v/>
          </cell>
          <cell r="R582" t="str">
            <v/>
          </cell>
          <cell r="S582" t="str">
            <v>Christina Francis</v>
          </cell>
          <cell r="T582" t="str">
            <v>CP</v>
          </cell>
          <cell r="U582" t="str">
            <v>LIVE</v>
          </cell>
          <cell r="V582" t="b">
            <v>0</v>
          </cell>
          <cell r="X582" t="str">
            <v/>
          </cell>
          <cell r="AD582" t="str">
            <v/>
          </cell>
          <cell r="AF582" t="str">
            <v/>
          </cell>
          <cell r="AN582" t="str">
            <v/>
          </cell>
          <cell r="AR582" t="str">
            <v/>
          </cell>
          <cell r="AS582" t="str">
            <v/>
          </cell>
          <cell r="AZ582" t="str">
            <v/>
          </cell>
          <cell r="BB582" t="str">
            <v/>
          </cell>
          <cell r="BC582" t="str">
            <v/>
          </cell>
          <cell r="BE582" t="b">
            <v>0</v>
          </cell>
          <cell r="BH582">
            <v>43280</v>
          </cell>
          <cell r="BI582">
            <v>43282</v>
          </cell>
          <cell r="BM582" t="str">
            <v/>
          </cell>
          <cell r="BO582" t="str">
            <v>11/01/2018 Julie B - BER approved at Jan 2018 ChMC.
27/10/17: CM This is linked to the Pre-nexus project of COR3477 . This CR- CR3477  has been raised to for R2 scope and is linked to Chrsitina Francis</v>
          </cell>
          <cell r="BQ582" t="str">
            <v/>
          </cell>
          <cell r="BS582" t="str">
            <v/>
          </cell>
          <cell r="BU582" t="str">
            <v/>
          </cell>
          <cell r="BW582" t="str">
            <v/>
          </cell>
          <cell r="BX582" t="str">
            <v/>
          </cell>
          <cell r="BY582" t="str">
            <v>2</v>
          </cell>
          <cell r="BZ582" t="str">
            <v>UKLP IADBI112</v>
          </cell>
          <cell r="CA582" t="str">
            <v>R &amp; N</v>
          </cell>
          <cell r="CB582" t="str">
            <v/>
          </cell>
          <cell r="CC582" t="str">
            <v>Third Party SI / Service Provider</v>
          </cell>
          <cell r="CD582" t="str">
            <v>BW</v>
          </cell>
          <cell r="CE582" t="str">
            <v>SPA</v>
          </cell>
          <cell r="CF582" t="str">
            <v>31-100days</v>
          </cell>
          <cell r="CG582" t="b">
            <v>0</v>
          </cell>
          <cell r="CH582" t="str">
            <v/>
          </cell>
          <cell r="CJ582" t="b">
            <v>0</v>
          </cell>
          <cell r="CK582" t="b">
            <v>0</v>
          </cell>
          <cell r="CL582" t="b">
            <v>0</v>
          </cell>
          <cell r="CM582" t="str">
            <v/>
          </cell>
          <cell r="CO582" t="str">
            <v/>
          </cell>
          <cell r="CP582" t="str">
            <v/>
          </cell>
          <cell r="CQ582" t="b">
            <v>0</v>
          </cell>
          <cell r="CR582" t="b">
            <v>0</v>
          </cell>
          <cell r="CS582" t="str">
            <v>Customer</v>
          </cell>
          <cell r="CT582" t="str">
            <v/>
          </cell>
          <cell r="CU582" t="str">
            <v/>
          </cell>
          <cell r="CV582" t="str">
            <v>Xoserve Internal CR (business improvement initiative)</v>
          </cell>
          <cell r="CW582" t="str">
            <v>Multiple Market Participants</v>
          </cell>
          <cell r="CX582" t="b">
            <v>1</v>
          </cell>
          <cell r="CY582" t="b">
            <v>0</v>
          </cell>
          <cell r="CZ582" t="b">
            <v>1</v>
          </cell>
          <cell r="DA582" t="b">
            <v>0</v>
          </cell>
          <cell r="DB582" t="str">
            <v>Service Area 23: Internal</v>
          </cell>
          <cell r="DC582" t="str">
            <v>Two to Five</v>
          </cell>
          <cell r="DD582" t="str">
            <v>High</v>
          </cell>
          <cell r="DE582" t="b">
            <v>0</v>
          </cell>
          <cell r="DF582" t="b">
            <v>0</v>
          </cell>
          <cell r="DG582">
            <v>43019</v>
          </cell>
          <cell r="DH582">
            <v>43018</v>
          </cell>
          <cell r="DJ582">
            <v>43110</v>
          </cell>
        </row>
        <row r="583">
          <cell r="A583" t="str">
            <v>3873</v>
          </cell>
          <cell r="B583" t="str">
            <v>Retro Updates - Notifying of Suspect Reads</v>
          </cell>
          <cell r="C583" t="str">
            <v>Z2 - Change cancelled</v>
          </cell>
          <cell r="D583">
            <v>43038</v>
          </cell>
          <cell r="E583" t="str">
            <v>CO-RCVD 30/10/2017
Moved from CO-RCVD to 99. Change Cancelled  09/11/2017</v>
          </cell>
          <cell r="F583" t="str">
            <v/>
          </cell>
          <cell r="G583" t="b">
            <v>0</v>
          </cell>
          <cell r="H583" t="str">
            <v>4474</v>
          </cell>
          <cell r="I583">
            <v>42321</v>
          </cell>
          <cell r="L583" t="b">
            <v>0</v>
          </cell>
          <cell r="M583" t="str">
            <v/>
          </cell>
          <cell r="N583" t="str">
            <v/>
          </cell>
          <cell r="O583" t="str">
            <v/>
          </cell>
          <cell r="P583" t="str">
            <v>Emma Smith</v>
          </cell>
          <cell r="Q583" t="str">
            <v/>
          </cell>
          <cell r="R583" t="str">
            <v/>
          </cell>
          <cell r="S583" t="str">
            <v>Dene Williams</v>
          </cell>
          <cell r="T583" t="str">
            <v>CR (Internal)</v>
          </cell>
          <cell r="U583" t="str">
            <v>CLOSED</v>
          </cell>
          <cell r="V583" t="b">
            <v>0</v>
          </cell>
          <cell r="X583" t="str">
            <v/>
          </cell>
          <cell r="AD583" t="str">
            <v/>
          </cell>
          <cell r="AF583" t="str">
            <v/>
          </cell>
          <cell r="AN583" t="str">
            <v/>
          </cell>
          <cell r="AR583" t="str">
            <v/>
          </cell>
          <cell r="AS583" t="str">
            <v/>
          </cell>
          <cell r="AZ583" t="str">
            <v/>
          </cell>
          <cell r="BB583" t="str">
            <v/>
          </cell>
          <cell r="BC583" t="str">
            <v/>
          </cell>
          <cell r="BE583" t="b">
            <v>0</v>
          </cell>
          <cell r="BM583" t="str">
            <v/>
          </cell>
          <cell r="BO583" t="str">
            <v>08/11/17 DC update from JB - this change will be the delivered via 4474, and is linked to ,3873,3892,4425, as  per EL.
15/11/2017 JB Change proposal to be closed during following analysis with Emma Smith and business Ops stakeholders. Formal closure requ</v>
          </cell>
          <cell r="BQ583" t="str">
            <v/>
          </cell>
          <cell r="BS583" t="str">
            <v/>
          </cell>
          <cell r="BU583" t="str">
            <v/>
          </cell>
          <cell r="BW583" t="str">
            <v/>
          </cell>
          <cell r="BX583" t="str">
            <v/>
          </cell>
          <cell r="BY583" t="str">
            <v>99</v>
          </cell>
          <cell r="BZ583" t="str">
            <v>UKLP IADBI155</v>
          </cell>
          <cell r="CA583" t="str">
            <v>R &amp; N</v>
          </cell>
          <cell r="CB583" t="str">
            <v/>
          </cell>
          <cell r="CC583" t="str">
            <v>Project Delivery</v>
          </cell>
          <cell r="CD583" t="str">
            <v/>
          </cell>
          <cell r="CE583" t="str">
            <v/>
          </cell>
          <cell r="CF583" t="str">
            <v/>
          </cell>
          <cell r="CG583" t="b">
            <v>0</v>
          </cell>
          <cell r="CH583" t="str">
            <v/>
          </cell>
          <cell r="CJ583" t="b">
            <v>0</v>
          </cell>
          <cell r="CK583" t="b">
            <v>0</v>
          </cell>
          <cell r="CL583" t="b">
            <v>0</v>
          </cell>
          <cell r="CM583" t="str">
            <v/>
          </cell>
          <cell r="CO583" t="str">
            <v/>
          </cell>
          <cell r="CP583" t="str">
            <v/>
          </cell>
          <cell r="CQ583" t="b">
            <v>0</v>
          </cell>
          <cell r="CR583" t="b">
            <v>0</v>
          </cell>
          <cell r="CS583" t="str">
            <v/>
          </cell>
          <cell r="CT583" t="str">
            <v/>
          </cell>
          <cell r="CU583" t="str">
            <v/>
          </cell>
          <cell r="CV583" t="str">
            <v/>
          </cell>
          <cell r="CW583" t="str">
            <v/>
          </cell>
          <cell r="CX583" t="b">
            <v>0</v>
          </cell>
          <cell r="CY583" t="b">
            <v>0</v>
          </cell>
          <cell r="CZ583" t="b">
            <v>0</v>
          </cell>
          <cell r="DA583" t="b">
            <v>0</v>
          </cell>
          <cell r="DB583" t="str">
            <v/>
          </cell>
          <cell r="DC583" t="str">
            <v/>
          </cell>
          <cell r="DD583" t="str">
            <v/>
          </cell>
          <cell r="DE583" t="b">
            <v>0</v>
          </cell>
          <cell r="DF583" t="b">
            <v>0</v>
          </cell>
        </row>
        <row r="584">
          <cell r="A584" t="str">
            <v>4287</v>
          </cell>
          <cell r="B584" t="str">
            <v>.DUP &amp; .DUS file type registration in AMT</v>
          </cell>
          <cell r="C584" t="str">
            <v>Z2 - Change cancelled</v>
          </cell>
          <cell r="D584">
            <v>43035</v>
          </cell>
          <cell r="E584" t="str">
            <v>CO-RCVD 27/10/17
Moved from CO-RCVD to 11. Change in Delivery  09/11/2017
99. Change Cancelled</v>
          </cell>
          <cell r="F584" t="str">
            <v/>
          </cell>
          <cell r="G584" t="b">
            <v>0</v>
          </cell>
          <cell r="H584" t="str">
            <v/>
          </cell>
          <cell r="I584">
            <v>42277</v>
          </cell>
          <cell r="K584">
            <v>43221</v>
          </cell>
          <cell r="L584" t="b">
            <v>0</v>
          </cell>
          <cell r="M584" t="str">
            <v/>
          </cell>
          <cell r="N584" t="str">
            <v/>
          </cell>
          <cell r="O584" t="str">
            <v/>
          </cell>
          <cell r="P584" t="str">
            <v>Kiran Kumar</v>
          </cell>
          <cell r="Q584" t="str">
            <v/>
          </cell>
          <cell r="R584" t="str">
            <v/>
          </cell>
          <cell r="S584" t="str">
            <v>Christina Francis</v>
          </cell>
          <cell r="T584" t="str">
            <v>CR (Internal)</v>
          </cell>
          <cell r="U584" t="str">
            <v>CLOSED</v>
          </cell>
          <cell r="V584" t="b">
            <v>0</v>
          </cell>
          <cell r="W584">
            <v>43066</v>
          </cell>
          <cell r="X584" t="str">
            <v/>
          </cell>
          <cell r="AD584" t="str">
            <v/>
          </cell>
          <cell r="AF584" t="str">
            <v/>
          </cell>
          <cell r="AN584" t="str">
            <v/>
          </cell>
          <cell r="AR584" t="str">
            <v/>
          </cell>
          <cell r="AS584" t="str">
            <v/>
          </cell>
          <cell r="AZ584" t="str">
            <v/>
          </cell>
          <cell r="BB584" t="str">
            <v/>
          </cell>
          <cell r="BC584" t="str">
            <v/>
          </cell>
          <cell r="BE584" t="b">
            <v>0</v>
          </cell>
          <cell r="BH584">
            <v>43280</v>
          </cell>
          <cell r="BM584" t="str">
            <v/>
          </cell>
          <cell r="BO584" t="str">
            <v>27/11/2017 DC Update from Emma Smith - The CR’s were also approved to be de-scoped and therefore can be closed: UKLP140 .DUP &amp; .DUS file type registration in AMT
99. Change Cancelled.</v>
          </cell>
          <cell r="BQ584" t="str">
            <v/>
          </cell>
          <cell r="BS584" t="str">
            <v/>
          </cell>
          <cell r="BU584" t="str">
            <v/>
          </cell>
          <cell r="BW584" t="str">
            <v/>
          </cell>
          <cell r="BX584" t="str">
            <v/>
          </cell>
          <cell r="BY584" t="str">
            <v>2</v>
          </cell>
          <cell r="BZ584" t="str">
            <v>UKLP IADBI140</v>
          </cell>
          <cell r="CA584" t="str">
            <v>R &amp; N</v>
          </cell>
          <cell r="CB584" t="str">
            <v/>
          </cell>
          <cell r="CC584" t="str">
            <v>Project Delivery</v>
          </cell>
          <cell r="CD584" t="str">
            <v>AMT</v>
          </cell>
          <cell r="CE584" t="str">
            <v>Other</v>
          </cell>
          <cell r="CF584" t="str">
            <v>31-100days</v>
          </cell>
          <cell r="CG584" t="b">
            <v>0</v>
          </cell>
          <cell r="CH584" t="str">
            <v/>
          </cell>
          <cell r="CJ584" t="b">
            <v>0</v>
          </cell>
          <cell r="CK584" t="b">
            <v>0</v>
          </cell>
          <cell r="CL584" t="b">
            <v>0</v>
          </cell>
          <cell r="CM584" t="str">
            <v/>
          </cell>
          <cell r="CO584" t="str">
            <v/>
          </cell>
          <cell r="CP584" t="str">
            <v/>
          </cell>
          <cell r="CQ584" t="b">
            <v>0</v>
          </cell>
          <cell r="CR584" t="b">
            <v>0</v>
          </cell>
          <cell r="CS584" t="str">
            <v/>
          </cell>
          <cell r="CT584" t="str">
            <v/>
          </cell>
          <cell r="CU584" t="str">
            <v/>
          </cell>
          <cell r="CV584" t="str">
            <v/>
          </cell>
          <cell r="CW584" t="str">
            <v/>
          </cell>
          <cell r="CX584" t="b">
            <v>0</v>
          </cell>
          <cell r="CY584" t="b">
            <v>0</v>
          </cell>
          <cell r="CZ584" t="b">
            <v>0</v>
          </cell>
          <cell r="DA584" t="b">
            <v>0</v>
          </cell>
          <cell r="DB584" t="str">
            <v/>
          </cell>
          <cell r="DC584" t="str">
            <v/>
          </cell>
          <cell r="DD584" t="str">
            <v/>
          </cell>
          <cell r="DE584" t="b">
            <v>0</v>
          </cell>
          <cell r="DF584" t="b">
            <v>0</v>
          </cell>
        </row>
        <row r="585">
          <cell r="A585" t="str">
            <v>3879</v>
          </cell>
          <cell r="B585" t="str">
            <v>Change to NTS files .DDU .DDS &amp; .CPM</v>
          </cell>
          <cell r="C585" t="str">
            <v>Z2 - Change cancelled</v>
          </cell>
          <cell r="D585">
            <v>43074</v>
          </cell>
          <cell r="E585" t="str">
            <v>CO-RCVD 30/10/2017
Moved from CO-RCVD to 2.1 Start Up Approach in Progress 09/11/2017</v>
          </cell>
          <cell r="F585" t="str">
            <v/>
          </cell>
          <cell r="G585" t="b">
            <v>0</v>
          </cell>
          <cell r="H585" t="str">
            <v/>
          </cell>
          <cell r="I585">
            <v>42282</v>
          </cell>
          <cell r="K585">
            <v>43252</v>
          </cell>
          <cell r="L585" t="b">
            <v>0</v>
          </cell>
          <cell r="M585" t="str">
            <v/>
          </cell>
          <cell r="N585" t="str">
            <v/>
          </cell>
          <cell r="O585" t="str">
            <v/>
          </cell>
          <cell r="P585" t="str">
            <v>Dave Turpin</v>
          </cell>
          <cell r="Q585" t="str">
            <v/>
          </cell>
          <cell r="R585" t="str">
            <v/>
          </cell>
          <cell r="S585" t="str">
            <v>Dene Williams</v>
          </cell>
          <cell r="T585" t="str">
            <v>CR (Internal)</v>
          </cell>
          <cell r="U585" t="str">
            <v>CLOSED</v>
          </cell>
          <cell r="V585" t="b">
            <v>0</v>
          </cell>
          <cell r="X585" t="str">
            <v/>
          </cell>
          <cell r="AD585" t="str">
            <v/>
          </cell>
          <cell r="AF585" t="str">
            <v/>
          </cell>
          <cell r="AN585" t="str">
            <v/>
          </cell>
          <cell r="AR585" t="str">
            <v/>
          </cell>
          <cell r="AS585" t="str">
            <v/>
          </cell>
          <cell r="AZ585" t="str">
            <v/>
          </cell>
          <cell r="BB585" t="str">
            <v/>
          </cell>
          <cell r="BC585" t="str">
            <v/>
          </cell>
          <cell r="BE585" t="b">
            <v>0</v>
          </cell>
          <cell r="BM585" t="str">
            <v/>
          </cell>
          <cell r="BO585" t="str">
            <v>05/12/2017 - Julie B - Advised by Emma S that a change order has now been raised so can close the change request
15/11/2017- Take to customer to propose to close before CC - matt smith JB</v>
          </cell>
          <cell r="BQ585" t="str">
            <v/>
          </cell>
          <cell r="BS585" t="str">
            <v/>
          </cell>
          <cell r="BU585" t="str">
            <v/>
          </cell>
          <cell r="BW585" t="str">
            <v/>
          </cell>
          <cell r="BX585" t="str">
            <v/>
          </cell>
          <cell r="BY585" t="str">
            <v>99</v>
          </cell>
          <cell r="BZ585" t="str">
            <v>UKLP IADBI142</v>
          </cell>
          <cell r="CA585" t="str">
            <v>R &amp; N</v>
          </cell>
          <cell r="CB585" t="str">
            <v/>
          </cell>
          <cell r="CC585" t="str">
            <v>Project Delivery</v>
          </cell>
          <cell r="CD585" t="str">
            <v>ISU</v>
          </cell>
          <cell r="CE585" t="str">
            <v>SPA</v>
          </cell>
          <cell r="CF585" t="str">
            <v>31-100days</v>
          </cell>
          <cell r="CG585" t="b">
            <v>0</v>
          </cell>
          <cell r="CH585" t="str">
            <v/>
          </cell>
          <cell r="CJ585" t="b">
            <v>1</v>
          </cell>
          <cell r="CK585" t="b">
            <v>0</v>
          </cell>
          <cell r="CL585" t="b">
            <v>1</v>
          </cell>
          <cell r="CM585" t="str">
            <v/>
          </cell>
          <cell r="CO585" t="str">
            <v/>
          </cell>
          <cell r="CP585" t="str">
            <v/>
          </cell>
          <cell r="CQ585" t="b">
            <v>0</v>
          </cell>
          <cell r="CR585" t="b">
            <v>0</v>
          </cell>
          <cell r="CS585" t="str">
            <v>Customer</v>
          </cell>
          <cell r="CT585" t="str">
            <v/>
          </cell>
          <cell r="CU585" t="str">
            <v/>
          </cell>
          <cell r="CV585" t="str">
            <v/>
          </cell>
          <cell r="CW585" t="str">
            <v/>
          </cell>
          <cell r="CX585" t="b">
            <v>0</v>
          </cell>
          <cell r="CY585" t="b">
            <v>0</v>
          </cell>
          <cell r="CZ585" t="b">
            <v>0</v>
          </cell>
          <cell r="DA585" t="b">
            <v>0</v>
          </cell>
          <cell r="DB585" t="str">
            <v/>
          </cell>
          <cell r="DC585" t="str">
            <v/>
          </cell>
          <cell r="DD585" t="str">
            <v/>
          </cell>
          <cell r="DE585" t="b">
            <v>0</v>
          </cell>
          <cell r="DF585" t="b">
            <v>0</v>
          </cell>
        </row>
        <row r="586">
          <cell r="A586" t="str">
            <v>4288</v>
          </cell>
          <cell r="B586" t="str">
            <v>DDS/DDU  file amendment</v>
          </cell>
          <cell r="C586" t="str">
            <v>F1 - CCR/Closedown document in progress</v>
          </cell>
          <cell r="D586">
            <v>43290</v>
          </cell>
          <cell r="E586" t="str">
            <v>CO-RCVD - 27/10/17
Moved from CO-RCVD to 11. Change in Delivery  09/11/2017
10. BER/Business Case Awaiting ChMC Approval
11. Change in Delivery</v>
          </cell>
          <cell r="F586" t="str">
            <v/>
          </cell>
          <cell r="G586" t="b">
            <v>0</v>
          </cell>
          <cell r="H586" t="str">
            <v/>
          </cell>
          <cell r="I586">
            <v>42291</v>
          </cell>
          <cell r="K586">
            <v>43280</v>
          </cell>
          <cell r="L586" t="b">
            <v>0</v>
          </cell>
          <cell r="M586" t="str">
            <v/>
          </cell>
          <cell r="N586" t="str">
            <v/>
          </cell>
          <cell r="O586" t="str">
            <v/>
          </cell>
          <cell r="P586" t="str">
            <v>Matt Smith</v>
          </cell>
          <cell r="Q586" t="str">
            <v/>
          </cell>
          <cell r="R586" t="str">
            <v/>
          </cell>
          <cell r="S586" t="str">
            <v>Christina Francis</v>
          </cell>
          <cell r="T586" t="str">
            <v>CP</v>
          </cell>
          <cell r="U586" t="str">
            <v>LIVE</v>
          </cell>
          <cell r="V586" t="b">
            <v>0</v>
          </cell>
          <cell r="X586" t="str">
            <v/>
          </cell>
          <cell r="AD586" t="str">
            <v/>
          </cell>
          <cell r="AF586" t="str">
            <v/>
          </cell>
          <cell r="AN586" t="str">
            <v/>
          </cell>
          <cell r="AR586" t="str">
            <v/>
          </cell>
          <cell r="AS586" t="str">
            <v/>
          </cell>
          <cell r="AZ586" t="str">
            <v/>
          </cell>
          <cell r="BB586" t="str">
            <v/>
          </cell>
          <cell r="BC586" t="str">
            <v/>
          </cell>
          <cell r="BE586" t="b">
            <v>0</v>
          </cell>
          <cell r="BH586">
            <v>43280</v>
          </cell>
          <cell r="BI586">
            <v>43282</v>
          </cell>
          <cell r="BM586" t="str">
            <v/>
          </cell>
          <cell r="BO586" t="str">
            <v>11/01/2018 Julie B - BER approved at Jan 2018 ChMC.</v>
          </cell>
          <cell r="BQ586" t="str">
            <v/>
          </cell>
          <cell r="BS586" t="str">
            <v/>
          </cell>
          <cell r="BU586" t="str">
            <v/>
          </cell>
          <cell r="BW586" t="str">
            <v/>
          </cell>
          <cell r="BX586" t="str">
            <v/>
          </cell>
          <cell r="BY586" t="str">
            <v>2</v>
          </cell>
          <cell r="BZ586" t="str">
            <v>UKLP IADBI147</v>
          </cell>
          <cell r="CA586" t="str">
            <v>R &amp; N</v>
          </cell>
          <cell r="CB586" t="str">
            <v/>
          </cell>
          <cell r="CC586" t="str">
            <v>Third Party SI / Service Provider</v>
          </cell>
          <cell r="CD586" t="str">
            <v>ISU</v>
          </cell>
          <cell r="CE586" t="str">
            <v>SPA</v>
          </cell>
          <cell r="CF586" t="str">
            <v>31-100days</v>
          </cell>
          <cell r="CG586" t="b">
            <v>0</v>
          </cell>
          <cell r="CH586" t="str">
            <v/>
          </cell>
          <cell r="CJ586" t="b">
            <v>0</v>
          </cell>
          <cell r="CK586" t="b">
            <v>0</v>
          </cell>
          <cell r="CL586" t="b">
            <v>0</v>
          </cell>
          <cell r="CM586" t="str">
            <v/>
          </cell>
          <cell r="CO586" t="str">
            <v/>
          </cell>
          <cell r="CP586" t="str">
            <v/>
          </cell>
          <cell r="CQ586" t="b">
            <v>0</v>
          </cell>
          <cell r="CR586" t="b">
            <v>0</v>
          </cell>
          <cell r="CS586" t="str">
            <v>Customer</v>
          </cell>
          <cell r="CT586" t="str">
            <v/>
          </cell>
          <cell r="CU586" t="str">
            <v/>
          </cell>
          <cell r="CV586" t="str">
            <v>Xoserve Internal CR (business improvement initiative)</v>
          </cell>
          <cell r="CW586" t="str">
            <v>Multiple Market Participants</v>
          </cell>
          <cell r="CX586" t="b">
            <v>1</v>
          </cell>
          <cell r="CY586" t="b">
            <v>1</v>
          </cell>
          <cell r="CZ586" t="b">
            <v>0</v>
          </cell>
          <cell r="DA586" t="b">
            <v>0</v>
          </cell>
          <cell r="DB586" t="str">
            <v>Service Area 23: Internal</v>
          </cell>
          <cell r="DC586" t="str">
            <v>One</v>
          </cell>
          <cell r="DD586" t="str">
            <v>Medium</v>
          </cell>
          <cell r="DE586" t="b">
            <v>0</v>
          </cell>
          <cell r="DF586" t="b">
            <v>0</v>
          </cell>
          <cell r="DG586">
            <v>43019</v>
          </cell>
          <cell r="DH586">
            <v>43019</v>
          </cell>
          <cell r="DJ586">
            <v>43110</v>
          </cell>
        </row>
        <row r="587">
          <cell r="A587" t="str">
            <v>3910</v>
          </cell>
          <cell r="B587" t="str">
            <v>Document Archival in ILM</v>
          </cell>
          <cell r="C587" t="str">
            <v>Z2 - Change cancelled</v>
          </cell>
          <cell r="D587">
            <v>43038</v>
          </cell>
          <cell r="E587" t="str">
            <v>CO-RCVD 30/10/2017
BE-CLSD 01/11/17</v>
          </cell>
          <cell r="F587" t="str">
            <v/>
          </cell>
          <cell r="G587" t="b">
            <v>0</v>
          </cell>
          <cell r="H587" t="str">
            <v/>
          </cell>
          <cell r="I587">
            <v>42334</v>
          </cell>
          <cell r="L587" t="b">
            <v>0</v>
          </cell>
          <cell r="M587" t="str">
            <v/>
          </cell>
          <cell r="N587" t="str">
            <v/>
          </cell>
          <cell r="O587" t="str">
            <v/>
          </cell>
          <cell r="P587" t="str">
            <v>Max Pemberton</v>
          </cell>
          <cell r="Q587" t="str">
            <v/>
          </cell>
          <cell r="R587" t="str">
            <v/>
          </cell>
          <cell r="S587" t="str">
            <v>Dene Williams</v>
          </cell>
          <cell r="T587" t="str">
            <v>CR (Internal)</v>
          </cell>
          <cell r="U587" t="str">
            <v>CLOSED</v>
          </cell>
          <cell r="V587" t="b">
            <v>0</v>
          </cell>
          <cell r="X587" t="str">
            <v/>
          </cell>
          <cell r="AD587" t="str">
            <v/>
          </cell>
          <cell r="AF587" t="str">
            <v/>
          </cell>
          <cell r="AN587" t="str">
            <v/>
          </cell>
          <cell r="AR587" t="str">
            <v/>
          </cell>
          <cell r="AS587" t="str">
            <v/>
          </cell>
          <cell r="AZ587" t="str">
            <v/>
          </cell>
          <cell r="BB587" t="str">
            <v/>
          </cell>
          <cell r="BC587" t="str">
            <v/>
          </cell>
          <cell r="BE587" t="b">
            <v>0</v>
          </cell>
          <cell r="BM587" t="str">
            <v/>
          </cell>
          <cell r="BO587" t="str">
            <v>01/11/17 - JB - cr159 CLOSED DOWN NO LONGER REQUIRED - This Change Request is no longer required, a decision had been made to take all the archived historical transactional (invoicing and supporting) files over to a storage vault.</v>
          </cell>
          <cell r="BQ587" t="str">
            <v/>
          </cell>
          <cell r="BS587" t="str">
            <v/>
          </cell>
          <cell r="BU587" t="str">
            <v/>
          </cell>
          <cell r="BW587" t="str">
            <v/>
          </cell>
          <cell r="BX587" t="str">
            <v/>
          </cell>
          <cell r="BY587" t="str">
            <v>0</v>
          </cell>
          <cell r="BZ587" t="str">
            <v>UKLP IADBI159</v>
          </cell>
          <cell r="CA587" t="str">
            <v>R &amp; N</v>
          </cell>
          <cell r="CB587" t="str">
            <v/>
          </cell>
          <cell r="CC587" t="str">
            <v>Project Delivery</v>
          </cell>
          <cell r="CD587" t="str">
            <v/>
          </cell>
          <cell r="CE587" t="str">
            <v/>
          </cell>
          <cell r="CF587" t="str">
            <v/>
          </cell>
          <cell r="CG587" t="b">
            <v>0</v>
          </cell>
          <cell r="CH587" t="str">
            <v/>
          </cell>
          <cell r="CJ587" t="b">
            <v>0</v>
          </cell>
          <cell r="CK587" t="b">
            <v>0</v>
          </cell>
          <cell r="CL587" t="b">
            <v>0</v>
          </cell>
          <cell r="CM587" t="str">
            <v/>
          </cell>
          <cell r="CO587" t="str">
            <v/>
          </cell>
          <cell r="CP587" t="str">
            <v/>
          </cell>
          <cell r="CQ587" t="b">
            <v>0</v>
          </cell>
          <cell r="CR587" t="b">
            <v>0</v>
          </cell>
          <cell r="CS587" t="str">
            <v/>
          </cell>
          <cell r="CT587" t="str">
            <v/>
          </cell>
          <cell r="CU587" t="str">
            <v/>
          </cell>
          <cell r="CV587" t="str">
            <v/>
          </cell>
          <cell r="CW587" t="str">
            <v/>
          </cell>
          <cell r="CX587" t="b">
            <v>0</v>
          </cell>
          <cell r="CY587" t="b">
            <v>0</v>
          </cell>
          <cell r="CZ587" t="b">
            <v>0</v>
          </cell>
          <cell r="DA587" t="b">
            <v>0</v>
          </cell>
          <cell r="DB587" t="str">
            <v/>
          </cell>
          <cell r="DC587" t="str">
            <v/>
          </cell>
          <cell r="DD587" t="str">
            <v/>
          </cell>
          <cell r="DE587" t="b">
            <v>0</v>
          </cell>
          <cell r="DF587" t="b">
            <v>0</v>
          </cell>
        </row>
        <row r="588">
          <cell r="A588" t="str">
            <v>4421</v>
          </cell>
          <cell r="B588" t="str">
            <v>Addition of Daily LDZ Unidentified Gas (UG) to National Grid Operational Data Services</v>
          </cell>
          <cell r="C588" t="str">
            <v>Z2 - Change cancelled</v>
          </cell>
          <cell r="D588">
            <v>43167</v>
          </cell>
          <cell r="E588" t="str">
            <v>CO-RCVD 30/10/2017
Moved from CO-RCVD to 2.1 Start Up Approach in Progress 09/11/2017
97. Xoserve require ChMC sponsorship
99. Change Cancelled</v>
          </cell>
          <cell r="F588" t="str">
            <v/>
          </cell>
          <cell r="G588" t="b">
            <v>0</v>
          </cell>
          <cell r="H588" t="str">
            <v/>
          </cell>
          <cell r="I588">
            <v>42355</v>
          </cell>
          <cell r="K588">
            <v>42887</v>
          </cell>
          <cell r="L588" t="b">
            <v>0</v>
          </cell>
          <cell r="M588" t="str">
            <v/>
          </cell>
          <cell r="N588" t="str">
            <v/>
          </cell>
          <cell r="O588" t="str">
            <v/>
          </cell>
          <cell r="P588" t="str">
            <v>Fiona Cottam</v>
          </cell>
          <cell r="Q588" t="str">
            <v/>
          </cell>
          <cell r="R588" t="str">
            <v/>
          </cell>
          <cell r="S588" t="str">
            <v>Matt Rider</v>
          </cell>
          <cell r="T588" t="str">
            <v>CR (Internal)</v>
          </cell>
          <cell r="U588" t="str">
            <v>CLOSED</v>
          </cell>
          <cell r="V588" t="b">
            <v>0</v>
          </cell>
          <cell r="W588">
            <v>43167</v>
          </cell>
          <cell r="X588" t="str">
            <v/>
          </cell>
          <cell r="AD588" t="str">
            <v/>
          </cell>
          <cell r="AF588" t="str">
            <v/>
          </cell>
          <cell r="AN588" t="str">
            <v/>
          </cell>
          <cell r="AR588" t="str">
            <v/>
          </cell>
          <cell r="AS588" t="str">
            <v/>
          </cell>
          <cell r="AZ588" t="str">
            <v/>
          </cell>
          <cell r="BB588" t="str">
            <v/>
          </cell>
          <cell r="BC588" t="str">
            <v/>
          </cell>
          <cell r="BE588" t="b">
            <v>0</v>
          </cell>
          <cell r="BM588" t="str">
            <v/>
          </cell>
          <cell r="BO588" t="str">
            <v>08/03/2018nDC This change was approved to close at yesterdays ChMC meeting.
06/02/2018 DC This change was discussed in the meeting today for unallocated changes.  Alex requested this be logged as status 97.
05/02/18 DC Email from Matt Rider to say this ch</v>
          </cell>
          <cell r="BQ588" t="str">
            <v/>
          </cell>
          <cell r="BS588" t="str">
            <v/>
          </cell>
          <cell r="BU588" t="str">
            <v/>
          </cell>
          <cell r="BW588" t="str">
            <v/>
          </cell>
          <cell r="BX588" t="str">
            <v/>
          </cell>
          <cell r="BY588" t="str">
            <v/>
          </cell>
          <cell r="BZ588" t="str">
            <v>UKLP IADBI162</v>
          </cell>
          <cell r="CA588" t="str">
            <v>R &amp; N</v>
          </cell>
          <cell r="CB588" t="str">
            <v/>
          </cell>
          <cell r="CC588" t="str">
            <v>Project Delivery</v>
          </cell>
          <cell r="CD588" t="str">
            <v>ISU</v>
          </cell>
          <cell r="CE588" t="str">
            <v>Other</v>
          </cell>
          <cell r="CF588" t="str">
            <v>31-100days</v>
          </cell>
          <cell r="CG588" t="b">
            <v>0</v>
          </cell>
          <cell r="CH588" t="str">
            <v/>
          </cell>
          <cell r="CJ588" t="b">
            <v>0</v>
          </cell>
          <cell r="CK588" t="b">
            <v>0</v>
          </cell>
          <cell r="CL588" t="b">
            <v>0</v>
          </cell>
          <cell r="CM588" t="str">
            <v/>
          </cell>
          <cell r="CO588" t="str">
            <v/>
          </cell>
          <cell r="CP588" t="str">
            <v/>
          </cell>
          <cell r="CQ588" t="b">
            <v>0</v>
          </cell>
          <cell r="CR588" t="b">
            <v>0</v>
          </cell>
          <cell r="CS588" t="str">
            <v>Customer</v>
          </cell>
          <cell r="CT588" t="str">
            <v/>
          </cell>
          <cell r="CU588" t="str">
            <v/>
          </cell>
          <cell r="CV588" t="str">
            <v>ChMC endorsed Change Proposal</v>
          </cell>
          <cell r="CW588" t="str">
            <v>One Market Group</v>
          </cell>
          <cell r="CX588" t="b">
            <v>0</v>
          </cell>
          <cell r="CY588" t="b">
            <v>1</v>
          </cell>
          <cell r="CZ588" t="b">
            <v>0</v>
          </cell>
          <cell r="DA588" t="b">
            <v>0</v>
          </cell>
          <cell r="DB588" t="str">
            <v>Service Area 15: Demand Estimation</v>
          </cell>
          <cell r="DC588" t="str">
            <v>One</v>
          </cell>
          <cell r="DD588" t="str">
            <v>Low</v>
          </cell>
          <cell r="DE588" t="b">
            <v>0</v>
          </cell>
          <cell r="DF588" t="b">
            <v>0</v>
          </cell>
        </row>
        <row r="589">
          <cell r="A589" t="str">
            <v>4450</v>
          </cell>
          <cell r="B589" t="str">
            <v>iGT IIL &amp; IDL files splitting -   manual workaround provided in Market Trials into Production post go live</v>
          </cell>
          <cell r="C589" t="str">
            <v>Z2 - Change cancelled</v>
          </cell>
          <cell r="D589">
            <v>43122</v>
          </cell>
          <cell r="E589" t="str">
            <v>CO-RCVD - 30/10/2017
Moved from CO-RCVD to 98.Xoserve propose change not required  13/11/2017
99. Change Cancelled</v>
          </cell>
          <cell r="F589" t="str">
            <v/>
          </cell>
          <cell r="G589" t="b">
            <v>0</v>
          </cell>
          <cell r="H589" t="str">
            <v/>
          </cell>
          <cell r="I589">
            <v>42703</v>
          </cell>
          <cell r="K589">
            <v>43101</v>
          </cell>
          <cell r="L589" t="b">
            <v>0</v>
          </cell>
          <cell r="M589" t="str">
            <v/>
          </cell>
          <cell r="N589" t="str">
            <v/>
          </cell>
          <cell r="O589" t="str">
            <v/>
          </cell>
          <cell r="P589" t="str">
            <v>Darren Jackson</v>
          </cell>
          <cell r="Q589" t="str">
            <v/>
          </cell>
          <cell r="R589" t="str">
            <v/>
          </cell>
          <cell r="S589" t="str">
            <v>Padmini Duvvuri</v>
          </cell>
          <cell r="T589" t="str">
            <v>CR (Internal)</v>
          </cell>
          <cell r="U589" t="str">
            <v>CLOSED</v>
          </cell>
          <cell r="V589" t="b">
            <v>0</v>
          </cell>
          <cell r="X589" t="str">
            <v/>
          </cell>
          <cell r="AD589" t="str">
            <v/>
          </cell>
          <cell r="AF589" t="str">
            <v/>
          </cell>
          <cell r="AN589" t="str">
            <v/>
          </cell>
          <cell r="AR589" t="str">
            <v/>
          </cell>
          <cell r="AS589" t="str">
            <v/>
          </cell>
          <cell r="AZ589" t="str">
            <v/>
          </cell>
          <cell r="BB589" t="str">
            <v/>
          </cell>
          <cell r="BC589" t="str">
            <v/>
          </cell>
          <cell r="BE589" t="b">
            <v>0</v>
          </cell>
          <cell r="BM589" t="str">
            <v/>
          </cell>
          <cell r="BO589" t="str">
            <v xml:space="preserve">19/12/2017 AC- Padmini Duvvuri is the senior project manager and Tom Lineham is the Project Manager 
15/11/2017 JB Change proposal to be closed during following analysis with Emma Smith and business Ops stakeholders. Formal closure required via next DSC </v>
          </cell>
          <cell r="BQ589" t="str">
            <v/>
          </cell>
          <cell r="BS589" t="str">
            <v/>
          </cell>
          <cell r="BU589" t="str">
            <v/>
          </cell>
          <cell r="BW589" t="str">
            <v/>
          </cell>
          <cell r="BX589" t="str">
            <v/>
          </cell>
          <cell r="BY589" t="str">
            <v>99</v>
          </cell>
          <cell r="BZ589" t="str">
            <v>UKLP IADBI276</v>
          </cell>
          <cell r="CA589" t="str">
            <v>R &amp; N</v>
          </cell>
          <cell r="CB589" t="str">
            <v/>
          </cell>
          <cell r="CC589" t="str">
            <v>Project Delivery</v>
          </cell>
          <cell r="CD589" t="str">
            <v>ISU</v>
          </cell>
          <cell r="CE589" t="str">
            <v>Other</v>
          </cell>
          <cell r="CF589" t="str">
            <v>31-100days</v>
          </cell>
          <cell r="CG589" t="b">
            <v>0</v>
          </cell>
          <cell r="CH589" t="str">
            <v/>
          </cell>
          <cell r="CJ589" t="b">
            <v>0</v>
          </cell>
          <cell r="CK589" t="b">
            <v>0</v>
          </cell>
          <cell r="CL589" t="b">
            <v>0</v>
          </cell>
          <cell r="CM589" t="str">
            <v/>
          </cell>
          <cell r="CO589" t="str">
            <v/>
          </cell>
          <cell r="CP589" t="str">
            <v/>
          </cell>
          <cell r="CQ589" t="b">
            <v>0</v>
          </cell>
          <cell r="CR589" t="b">
            <v>0</v>
          </cell>
          <cell r="CS589" t="str">
            <v>No</v>
          </cell>
          <cell r="CT589" t="str">
            <v/>
          </cell>
          <cell r="CU589" t="str">
            <v/>
          </cell>
          <cell r="CV589" t="str">
            <v>ChMC endorsed Change Proposal</v>
          </cell>
          <cell r="CW589" t="str">
            <v>Multiple Market Groups</v>
          </cell>
          <cell r="CX589" t="b">
            <v>1</v>
          </cell>
          <cell r="CY589" t="b">
            <v>1</v>
          </cell>
          <cell r="CZ589" t="b">
            <v>0</v>
          </cell>
          <cell r="DA589" t="b">
            <v>0</v>
          </cell>
          <cell r="DB589" t="str">
            <v>Service Area 7: NTS Capacity / LDZ Capacity / Commodity / Reconciliation / Ad-Hoc Adjustment and Energy Balancing Invoices</v>
          </cell>
          <cell r="DC589" t="str">
            <v>Five to Twenty</v>
          </cell>
          <cell r="DD589" t="str">
            <v>High</v>
          </cell>
          <cell r="DE589" t="b">
            <v>0</v>
          </cell>
          <cell r="DF589" t="b">
            <v>0</v>
          </cell>
        </row>
        <row r="590">
          <cell r="A590" t="str">
            <v>4479</v>
          </cell>
          <cell r="B590" t="str">
            <v>HPQC resource support</v>
          </cell>
          <cell r="C590" t="str">
            <v>Z1 - Change completed</v>
          </cell>
          <cell r="D590">
            <v>43038</v>
          </cell>
          <cell r="E590" t="str">
            <v>CO-RCVD 30/10/2017
PD-CLSD 01/11/17</v>
          </cell>
          <cell r="F590" t="str">
            <v/>
          </cell>
          <cell r="G590" t="b">
            <v>0</v>
          </cell>
          <cell r="H590" t="str">
            <v/>
          </cell>
          <cell r="I590">
            <v>42874</v>
          </cell>
          <cell r="L590" t="b">
            <v>0</v>
          </cell>
          <cell r="M590" t="str">
            <v/>
          </cell>
          <cell r="N590" t="str">
            <v/>
          </cell>
          <cell r="O590" t="str">
            <v/>
          </cell>
          <cell r="P590" t="str">
            <v>Andy Earnshaw</v>
          </cell>
          <cell r="Q590" t="str">
            <v/>
          </cell>
          <cell r="R590" t="str">
            <v/>
          </cell>
          <cell r="S590" t="str">
            <v>Dene Williams</v>
          </cell>
          <cell r="T590" t="str">
            <v>CR (Internal)</v>
          </cell>
          <cell r="U590" t="str">
            <v>COMPLETE</v>
          </cell>
          <cell r="V590" t="b">
            <v>0</v>
          </cell>
          <cell r="X590" t="str">
            <v/>
          </cell>
          <cell r="AD590" t="str">
            <v/>
          </cell>
          <cell r="AF590" t="str">
            <v/>
          </cell>
          <cell r="AN590" t="str">
            <v/>
          </cell>
          <cell r="AR590" t="str">
            <v/>
          </cell>
          <cell r="AS590" t="str">
            <v/>
          </cell>
          <cell r="AZ590" t="str">
            <v/>
          </cell>
          <cell r="BB590" t="str">
            <v/>
          </cell>
          <cell r="BC590" t="str">
            <v/>
          </cell>
          <cell r="BE590" t="b">
            <v>0</v>
          </cell>
          <cell r="BM590" t="str">
            <v/>
          </cell>
          <cell r="BO590" t="str">
            <v>01/11/17 - JB - WIPRO CONFIRMED DELIVERY OF CR330</v>
          </cell>
          <cell r="BQ590" t="str">
            <v/>
          </cell>
          <cell r="BS590" t="str">
            <v/>
          </cell>
          <cell r="BU590" t="str">
            <v/>
          </cell>
          <cell r="BW590" t="str">
            <v/>
          </cell>
          <cell r="BX590" t="str">
            <v/>
          </cell>
          <cell r="BY590" t="str">
            <v>0</v>
          </cell>
          <cell r="BZ590" t="str">
            <v>UKLP IADBI330</v>
          </cell>
          <cell r="CA590" t="str">
            <v>R &amp; N</v>
          </cell>
          <cell r="CB590" t="str">
            <v/>
          </cell>
          <cell r="CC590" t="str">
            <v>Project Delivery</v>
          </cell>
          <cell r="CD590" t="str">
            <v/>
          </cell>
          <cell r="CE590" t="str">
            <v/>
          </cell>
          <cell r="CF590" t="str">
            <v/>
          </cell>
          <cell r="CG590" t="b">
            <v>0</v>
          </cell>
          <cell r="CH590" t="str">
            <v/>
          </cell>
          <cell r="CJ590" t="b">
            <v>0</v>
          </cell>
          <cell r="CK590" t="b">
            <v>0</v>
          </cell>
          <cell r="CL590" t="b">
            <v>0</v>
          </cell>
          <cell r="CM590" t="str">
            <v/>
          </cell>
          <cell r="CO590" t="str">
            <v/>
          </cell>
          <cell r="CP590" t="str">
            <v/>
          </cell>
          <cell r="CQ590" t="b">
            <v>0</v>
          </cell>
          <cell r="CR590" t="b">
            <v>0</v>
          </cell>
          <cell r="CS590" t="str">
            <v/>
          </cell>
          <cell r="CT590" t="str">
            <v/>
          </cell>
          <cell r="CU590" t="str">
            <v/>
          </cell>
          <cell r="CV590" t="str">
            <v/>
          </cell>
          <cell r="CW590" t="str">
            <v/>
          </cell>
          <cell r="CX590" t="b">
            <v>0</v>
          </cell>
          <cell r="CY590" t="b">
            <v>0</v>
          </cell>
          <cell r="CZ590" t="b">
            <v>0</v>
          </cell>
          <cell r="DA590" t="b">
            <v>0</v>
          </cell>
          <cell r="DB590" t="str">
            <v/>
          </cell>
          <cell r="DC590" t="str">
            <v/>
          </cell>
          <cell r="DD590" t="str">
            <v/>
          </cell>
          <cell r="DE590" t="b">
            <v>0</v>
          </cell>
          <cell r="DF590" t="b">
            <v>0</v>
          </cell>
        </row>
        <row r="591">
          <cell r="A591" t="str">
            <v>4480</v>
          </cell>
          <cell r="B591" t="str">
            <v>Capacity reconciliation charge (MOD445)  calculation functionality</v>
          </cell>
          <cell r="C591" t="str">
            <v>D1 - Change in delivery</v>
          </cell>
          <cell r="D591">
            <v>43249</v>
          </cell>
          <cell r="E591" t="str">
            <v>CO-RCVD 30/10/2017
Moved from CO-RCVD to 2.1 Start Up Approach in Progress 09/11/2017
97. Xoserve require ChMC sponsorship
2.1 Start up approach
B1 - Start Up In Progress (Awaiting PAT/RACI)
D1 - Change in delivery</v>
          </cell>
          <cell r="F591" t="str">
            <v/>
          </cell>
          <cell r="G591" t="b">
            <v>0</v>
          </cell>
          <cell r="H591" t="str">
            <v/>
          </cell>
          <cell r="I591">
            <v>42885</v>
          </cell>
          <cell r="K591">
            <v>43374</v>
          </cell>
          <cell r="L591" t="b">
            <v>0</v>
          </cell>
          <cell r="M591" t="str">
            <v/>
          </cell>
          <cell r="N591" t="str">
            <v/>
          </cell>
          <cell r="O591" t="str">
            <v/>
          </cell>
          <cell r="P591" t="str">
            <v>Kiran Kumar</v>
          </cell>
          <cell r="Q591" t="str">
            <v/>
          </cell>
          <cell r="R591" t="str">
            <v/>
          </cell>
          <cell r="S591" t="str">
            <v>Matt Rider</v>
          </cell>
          <cell r="T591" t="str">
            <v>CR (Internal)</v>
          </cell>
          <cell r="U591" t="str">
            <v>LIVE</v>
          </cell>
          <cell r="V591" t="b">
            <v>0</v>
          </cell>
          <cell r="X591" t="str">
            <v/>
          </cell>
          <cell r="AD591" t="str">
            <v/>
          </cell>
          <cell r="AF591" t="str">
            <v/>
          </cell>
          <cell r="AN591" t="str">
            <v/>
          </cell>
          <cell r="AR591" t="str">
            <v/>
          </cell>
          <cell r="AS591" t="str">
            <v/>
          </cell>
          <cell r="AZ591" t="str">
            <v/>
          </cell>
          <cell r="BB591" t="str">
            <v/>
          </cell>
          <cell r="BC591" t="str">
            <v/>
          </cell>
          <cell r="BE591" t="b">
            <v>0</v>
          </cell>
          <cell r="BH591">
            <v>43295</v>
          </cell>
          <cell r="BM591" t="str">
            <v/>
          </cell>
          <cell r="BO591" t="str">
            <v>29/05/18 - Julie B - XRN4685 rasied as parent CR for Minor Release drop1 - July 2018.
13/02/2018 Julie B - Matt R updated - Meeting held with SME's who have clarified the requirments. Change to be processed through to IA by the MR team.
07/02/2018 DC Th</v>
          </cell>
          <cell r="BQ591" t="str">
            <v/>
          </cell>
          <cell r="BS591" t="str">
            <v/>
          </cell>
          <cell r="BU591" t="str">
            <v/>
          </cell>
          <cell r="BW591" t="str">
            <v/>
          </cell>
          <cell r="BX591" t="str">
            <v/>
          </cell>
          <cell r="BY591" t="str">
            <v>Jul2018</v>
          </cell>
          <cell r="BZ591" t="str">
            <v>UKLP IADBI331</v>
          </cell>
          <cell r="CA591" t="str">
            <v>R &amp; N</v>
          </cell>
          <cell r="CB591" t="str">
            <v/>
          </cell>
          <cell r="CC591" t="str">
            <v>Third Party SI / Service Provider</v>
          </cell>
          <cell r="CD591" t="str">
            <v>ISU</v>
          </cell>
          <cell r="CE591" t="str">
            <v>Other</v>
          </cell>
          <cell r="CF591" t="str">
            <v>31-100days</v>
          </cell>
          <cell r="CG591" t="b">
            <v>0</v>
          </cell>
          <cell r="CH591" t="str">
            <v/>
          </cell>
          <cell r="CJ591" t="b">
            <v>0</v>
          </cell>
          <cell r="CK591" t="b">
            <v>0</v>
          </cell>
          <cell r="CL591" t="b">
            <v>0</v>
          </cell>
          <cell r="CM591" t="str">
            <v/>
          </cell>
          <cell r="CO591" t="str">
            <v/>
          </cell>
          <cell r="CP591" t="str">
            <v/>
          </cell>
          <cell r="CQ591" t="b">
            <v>0</v>
          </cell>
          <cell r="CR591" t="b">
            <v>1</v>
          </cell>
          <cell r="CS591" t="str">
            <v>Customer</v>
          </cell>
          <cell r="CT591" t="str">
            <v/>
          </cell>
          <cell r="CU591" t="str">
            <v/>
          </cell>
          <cell r="CV591" t="str">
            <v>MOD/Ofgem</v>
          </cell>
          <cell r="CW591" t="str">
            <v>Multiple Market Groups</v>
          </cell>
          <cell r="CX591" t="b">
            <v>1</v>
          </cell>
          <cell r="CY591" t="b">
            <v>0</v>
          </cell>
          <cell r="CZ591" t="b">
            <v>0</v>
          </cell>
          <cell r="DA591" t="b">
            <v>0</v>
          </cell>
          <cell r="DB591" t="str">
            <v>Service Area 6: Annual Quantity / DM Supply Point and Offtake Rate Reviews</v>
          </cell>
          <cell r="DC591" t="str">
            <v>Two to Five</v>
          </cell>
          <cell r="DD591" t="str">
            <v>Medium</v>
          </cell>
          <cell r="DE591" t="b">
            <v>0</v>
          </cell>
          <cell r="DF591" t="b">
            <v>0</v>
          </cell>
        </row>
        <row r="592">
          <cell r="A592" t="str">
            <v>4481</v>
          </cell>
          <cell r="B592" t="str">
            <v>Resolution of penny mismatches within invoice supporting information for Core invoices.</v>
          </cell>
          <cell r="C592" t="str">
            <v>D1 - Change in delivery</v>
          </cell>
          <cell r="D592">
            <v>43208</v>
          </cell>
          <cell r="E592" t="str">
            <v>CO-RCVD 30/10/2017
Moved from CO-RCVD to 2.1 Start Up Approach in Progress 09/11/2017
4. EQR In-Progress
7. BER/Business Case In Progress 07/02/18
11. Change in delivery</v>
          </cell>
          <cell r="F592" t="str">
            <v/>
          </cell>
          <cell r="G592" t="b">
            <v>0</v>
          </cell>
          <cell r="H592" t="str">
            <v/>
          </cell>
          <cell r="I592">
            <v>42885</v>
          </cell>
          <cell r="K592">
            <v>43252</v>
          </cell>
          <cell r="L592" t="b">
            <v>0</v>
          </cell>
          <cell r="M592" t="str">
            <v/>
          </cell>
          <cell r="N592" t="str">
            <v/>
          </cell>
          <cell r="O592" t="str">
            <v/>
          </cell>
          <cell r="P592" t="str">
            <v>Kiran Kumar</v>
          </cell>
          <cell r="Q592" t="str">
            <v/>
          </cell>
          <cell r="R592" t="str">
            <v/>
          </cell>
          <cell r="S592" t="str">
            <v>Padmini Duvvuri</v>
          </cell>
          <cell r="T592" t="str">
            <v>CR (Internal)</v>
          </cell>
          <cell r="U592" t="str">
            <v>LIVE</v>
          </cell>
          <cell r="V592" t="b">
            <v>0</v>
          </cell>
          <cell r="X592" t="str">
            <v/>
          </cell>
          <cell r="AD592" t="str">
            <v/>
          </cell>
          <cell r="AF592" t="str">
            <v/>
          </cell>
          <cell r="AN592" t="str">
            <v/>
          </cell>
          <cell r="AR592" t="str">
            <v/>
          </cell>
          <cell r="AS592" t="str">
            <v/>
          </cell>
          <cell r="AZ592" t="str">
            <v/>
          </cell>
          <cell r="BB592" t="str">
            <v/>
          </cell>
          <cell r="BC592" t="str">
            <v/>
          </cell>
          <cell r="BE592" t="b">
            <v>0</v>
          </cell>
          <cell r="BH592">
            <v>43413</v>
          </cell>
          <cell r="BM592" t="str">
            <v/>
          </cell>
          <cell r="BO592" t="str">
            <v>18/04/18 - AC- BER was approved at the April ChMC meeting. 
07/02/18 - ChMC outcome - R3 Initial Scope approved / EQR Approved / Proposed BER to be submitted for ChmC April
23/01/18 - Julie B - DSC DSG approved this XRN to Release 3 22/01/18
19/12/2017</v>
          </cell>
          <cell r="BQ592" t="str">
            <v/>
          </cell>
          <cell r="BS592" t="str">
            <v/>
          </cell>
          <cell r="BU592" t="str">
            <v/>
          </cell>
          <cell r="BW592" t="str">
            <v/>
          </cell>
          <cell r="BX592" t="str">
            <v/>
          </cell>
          <cell r="BY592" t="str">
            <v>3</v>
          </cell>
          <cell r="BZ592" t="str">
            <v>UKLP IADBI332</v>
          </cell>
          <cell r="CA592" t="str">
            <v>R &amp; N</v>
          </cell>
          <cell r="CB592" t="str">
            <v/>
          </cell>
          <cell r="CC592" t="str">
            <v>Third Party SI / Service Provider</v>
          </cell>
          <cell r="CD592" t="str">
            <v>ISU</v>
          </cell>
          <cell r="CE592" t="str">
            <v>Invoicing</v>
          </cell>
          <cell r="CF592" t="str">
            <v>31-100days</v>
          </cell>
          <cell r="CG592" t="b">
            <v>0</v>
          </cell>
          <cell r="CH592" t="str">
            <v/>
          </cell>
          <cell r="CJ592" t="b">
            <v>0</v>
          </cell>
          <cell r="CK592" t="b">
            <v>0</v>
          </cell>
          <cell r="CL592" t="b">
            <v>0</v>
          </cell>
          <cell r="CM592" t="str">
            <v/>
          </cell>
          <cell r="CO592" t="str">
            <v/>
          </cell>
          <cell r="CP592" t="str">
            <v/>
          </cell>
          <cell r="CQ592" t="b">
            <v>0</v>
          </cell>
          <cell r="CR592" t="b">
            <v>0</v>
          </cell>
          <cell r="CS592" t="str">
            <v>Customer</v>
          </cell>
          <cell r="CT592" t="str">
            <v/>
          </cell>
          <cell r="CU592" t="str">
            <v/>
          </cell>
          <cell r="CV592" t="str">
            <v>ChMC endorsed Change Proposal</v>
          </cell>
          <cell r="CW592" t="str">
            <v>Multiple Market Groups</v>
          </cell>
          <cell r="CX592" t="b">
            <v>1</v>
          </cell>
          <cell r="CY592" t="b">
            <v>0</v>
          </cell>
          <cell r="CZ592" t="b">
            <v>0</v>
          </cell>
          <cell r="DA592" t="b">
            <v>0</v>
          </cell>
          <cell r="DB592" t="str">
            <v>Service Area 7: NTS Capacity / LDZ Capacity / Commodity / Reconciliation / Ad-Hoc Adjustment and Energy Balancing Invoices</v>
          </cell>
          <cell r="DC592" t="str">
            <v>One</v>
          </cell>
          <cell r="DD592" t="str">
            <v>Low</v>
          </cell>
          <cell r="DE592" t="b">
            <v>0</v>
          </cell>
          <cell r="DF592" t="b">
            <v>0</v>
          </cell>
          <cell r="DH592">
            <v>43138</v>
          </cell>
          <cell r="DJ592">
            <v>43201</v>
          </cell>
        </row>
        <row r="593">
          <cell r="A593" t="str">
            <v>4499</v>
          </cell>
          <cell r="B593" t="str">
            <v>CDN/CDR File record Occurence Change</v>
          </cell>
          <cell r="C593" t="str">
            <v>Z2 - Change cancelled</v>
          </cell>
          <cell r="D593">
            <v>43213</v>
          </cell>
          <cell r="E593" t="str">
            <v>CO-RCVD 30/10/2017
Moved from CO-RCVD to 2.1 Start Up Approach in Progress 09/11/2017
Moved to 98. propose to close - JB - 30/11/17
01/12/17 - JB - 97. Xoserve require ChMC sponsorship
2.1. Start-Up Approach In Progress
99. Change Cancelled
2.1. Start-Up</v>
          </cell>
          <cell r="F593" t="str">
            <v/>
          </cell>
          <cell r="G593" t="b">
            <v>0</v>
          </cell>
          <cell r="H593" t="str">
            <v/>
          </cell>
          <cell r="I593">
            <v>42927</v>
          </cell>
          <cell r="K593">
            <v>43251</v>
          </cell>
          <cell r="L593" t="b">
            <v>0</v>
          </cell>
          <cell r="M593" t="str">
            <v/>
          </cell>
          <cell r="N593" t="str">
            <v/>
          </cell>
          <cell r="O593" t="str">
            <v/>
          </cell>
          <cell r="P593" t="str">
            <v>Emma Lyndon</v>
          </cell>
          <cell r="Q593" t="str">
            <v/>
          </cell>
          <cell r="R593" t="str">
            <v/>
          </cell>
          <cell r="S593" t="str">
            <v>Matt Rider</v>
          </cell>
          <cell r="T593" t="str">
            <v>CR (Internal)</v>
          </cell>
          <cell r="U593" t="str">
            <v>CLOSED</v>
          </cell>
          <cell r="V593" t="b">
            <v>0</v>
          </cell>
          <cell r="W593">
            <v>43213</v>
          </cell>
          <cell r="X593" t="str">
            <v/>
          </cell>
          <cell r="AD593" t="str">
            <v/>
          </cell>
          <cell r="AF593" t="str">
            <v/>
          </cell>
          <cell r="AN593" t="str">
            <v/>
          </cell>
          <cell r="AR593" t="str">
            <v/>
          </cell>
          <cell r="AS593" t="str">
            <v/>
          </cell>
          <cell r="AZ593" t="str">
            <v/>
          </cell>
          <cell r="BB593" t="str">
            <v/>
          </cell>
          <cell r="BC593" t="str">
            <v/>
          </cell>
          <cell r="BE593" t="b">
            <v>0</v>
          </cell>
          <cell r="BM593" t="str">
            <v/>
          </cell>
          <cell r="BO593" t="str">
            <v>23/04/2018 DC Update from Matt Riders minor release schedule, Confirmation received from Wipro and submitted to CIO PO for formal closure of the change. 
13/04/18 - Notification received from Wipro that the change is no longer required as has been 'fixed</v>
          </cell>
          <cell r="BQ593" t="str">
            <v/>
          </cell>
          <cell r="BS593" t="str">
            <v/>
          </cell>
          <cell r="BU593" t="str">
            <v/>
          </cell>
          <cell r="BW593" t="str">
            <v/>
          </cell>
          <cell r="BX593" t="str">
            <v/>
          </cell>
          <cell r="BY593" t="str">
            <v/>
          </cell>
          <cell r="BZ593" t="str">
            <v>UKLP IADBI365</v>
          </cell>
          <cell r="CA593" t="str">
            <v>R &amp; N</v>
          </cell>
          <cell r="CB593" t="str">
            <v/>
          </cell>
          <cell r="CC593" t="str">
            <v>Project Delivery</v>
          </cell>
          <cell r="CD593" t="str">
            <v>ISU</v>
          </cell>
          <cell r="CE593" t="str">
            <v>RGMA</v>
          </cell>
          <cell r="CF593" t="str">
            <v>31-100days</v>
          </cell>
          <cell r="CG593" t="b">
            <v>0</v>
          </cell>
          <cell r="CH593" t="str">
            <v/>
          </cell>
          <cell r="CJ593" t="b">
            <v>0</v>
          </cell>
          <cell r="CK593" t="b">
            <v>0</v>
          </cell>
          <cell r="CL593" t="b">
            <v>0</v>
          </cell>
          <cell r="CM593" t="str">
            <v/>
          </cell>
          <cell r="CO593" t="str">
            <v/>
          </cell>
          <cell r="CP593" t="str">
            <v/>
          </cell>
          <cell r="CQ593" t="b">
            <v>0</v>
          </cell>
          <cell r="CR593" t="b">
            <v>0</v>
          </cell>
          <cell r="CS593" t="str">
            <v/>
          </cell>
          <cell r="CT593" t="str">
            <v/>
          </cell>
          <cell r="CU593" t="str">
            <v/>
          </cell>
          <cell r="CV593" t="str">
            <v>Xoserve Internal CR (business improvement initiative)</v>
          </cell>
          <cell r="CW593" t="str">
            <v>Multiple Market Groups</v>
          </cell>
          <cell r="CX593" t="b">
            <v>1</v>
          </cell>
          <cell r="CY593" t="b">
            <v>0</v>
          </cell>
          <cell r="CZ593" t="b">
            <v>0</v>
          </cell>
          <cell r="DA593" t="b">
            <v>0</v>
          </cell>
          <cell r="DB593" t="str">
            <v>Service Area 23: Internal</v>
          </cell>
          <cell r="DC593" t="str">
            <v>None (Xoserve internal initiative)</v>
          </cell>
          <cell r="DD593" t="str">
            <v>Medium</v>
          </cell>
          <cell r="DE593" t="b">
            <v>0</v>
          </cell>
          <cell r="DF593" t="b">
            <v>0</v>
          </cell>
        </row>
        <row r="594">
          <cell r="A594" t="str">
            <v>4511</v>
          </cell>
          <cell r="B594" t="str">
            <v>Monthly AQ performance statistics</v>
          </cell>
          <cell r="C594" t="str">
            <v>Z1 - Change completed</v>
          </cell>
          <cell r="D594">
            <v>43224</v>
          </cell>
          <cell r="E594" t="str">
            <v>CO RCVD - 25/10/2017
Moved from CO-RCVD to 2.2 Awaiting ME/BICC HLE Quote
08/11/2017
11. Change In Delivery
12. CCR/Closedown document in progress
Z1 - Change completed</v>
          </cell>
          <cell r="F594" t="str">
            <v>A request to schedule the AQ reporting. Currently this is a manual process but to support the transfer of the role to the operation team I have requested the reports to be scheduled so that they have a systematic way of reporting data every month after th</v>
          </cell>
          <cell r="G594" t="b">
            <v>0</v>
          </cell>
          <cell r="H594" t="str">
            <v/>
          </cell>
          <cell r="I594">
            <v>43033</v>
          </cell>
          <cell r="K594">
            <v>43252</v>
          </cell>
          <cell r="L594" t="b">
            <v>0</v>
          </cell>
          <cell r="M594" t="str">
            <v/>
          </cell>
          <cell r="N594" t="str">
            <v/>
          </cell>
          <cell r="O594" t="str">
            <v/>
          </cell>
          <cell r="P594" t="str">
            <v>Sue Prosser</v>
          </cell>
          <cell r="Q594" t="str">
            <v>ICAF 1/11/2017</v>
          </cell>
          <cell r="R594" t="str">
            <v>Andy Miller</v>
          </cell>
          <cell r="S594" t="str">
            <v>Jo Duncan</v>
          </cell>
          <cell r="T594" t="str">
            <v>CR (Internal)</v>
          </cell>
          <cell r="U594" t="str">
            <v>COMPLETE</v>
          </cell>
          <cell r="V594" t="b">
            <v>0</v>
          </cell>
          <cell r="W594">
            <v>43224</v>
          </cell>
          <cell r="X594" t="str">
            <v/>
          </cell>
          <cell r="AD594" t="str">
            <v/>
          </cell>
          <cell r="AF594" t="str">
            <v/>
          </cell>
          <cell r="AN594" t="str">
            <v/>
          </cell>
          <cell r="AR594" t="str">
            <v/>
          </cell>
          <cell r="AS594" t="str">
            <v/>
          </cell>
          <cell r="AZ594" t="str">
            <v/>
          </cell>
          <cell r="BB594" t="str">
            <v/>
          </cell>
          <cell r="BC594" t="str">
            <v/>
          </cell>
          <cell r="BE594" t="b">
            <v>0</v>
          </cell>
          <cell r="BH594">
            <v>43119</v>
          </cell>
          <cell r="BI594">
            <v>43119</v>
          </cell>
          <cell r="BM594" t="str">
            <v/>
          </cell>
          <cell r="BO594" t="str">
            <v xml:space="preserve">20/02/2018 DC Discussed this change today with Becky and Julie, we cannot close it until we received all the governance documentation.
02/02/18 DC Email from Harfan Ahmed to confirm this change can be closed.
02/02/18 DC Harfan is to send an confirmation </v>
          </cell>
          <cell r="BQ594" t="str">
            <v/>
          </cell>
          <cell r="BS594" t="str">
            <v/>
          </cell>
          <cell r="BU594" t="str">
            <v/>
          </cell>
          <cell r="BW594" t="str">
            <v/>
          </cell>
          <cell r="BX594" t="str">
            <v/>
          </cell>
          <cell r="BY594" t="str">
            <v/>
          </cell>
          <cell r="BZ594" t="str">
            <v/>
          </cell>
          <cell r="CA594" t="str">
            <v>Data Office</v>
          </cell>
          <cell r="CB594" t="str">
            <v>XOS3588</v>
          </cell>
          <cell r="CC594" t="str">
            <v>Project Delivery</v>
          </cell>
          <cell r="CD594" t="str">
            <v>BW</v>
          </cell>
          <cell r="CE594" t="str">
            <v>RGMA</v>
          </cell>
          <cell r="CF594" t="str">
            <v>31-100days</v>
          </cell>
          <cell r="CG594" t="b">
            <v>0</v>
          </cell>
          <cell r="CH594" t="str">
            <v/>
          </cell>
          <cell r="CJ594" t="b">
            <v>0</v>
          </cell>
          <cell r="CK594" t="b">
            <v>0</v>
          </cell>
          <cell r="CL594" t="b">
            <v>0</v>
          </cell>
          <cell r="CM594" t="str">
            <v/>
          </cell>
          <cell r="CO594" t="str">
            <v/>
          </cell>
          <cell r="CP594" t="str">
            <v/>
          </cell>
          <cell r="CQ594" t="b">
            <v>1</v>
          </cell>
          <cell r="CR594" t="b">
            <v>0</v>
          </cell>
          <cell r="CS594" t="str">
            <v/>
          </cell>
          <cell r="CT594" t="str">
            <v/>
          </cell>
          <cell r="CU594" t="str">
            <v/>
          </cell>
          <cell r="CV594" t="str">
            <v>Xoserve Internal CR (business improvement initiative)</v>
          </cell>
          <cell r="CW594" t="str">
            <v>All UK Gas Market Participants</v>
          </cell>
          <cell r="CX594" t="b">
            <v>0</v>
          </cell>
          <cell r="CY594" t="b">
            <v>0</v>
          </cell>
          <cell r="CZ594" t="b">
            <v>0</v>
          </cell>
          <cell r="DA594" t="b">
            <v>0</v>
          </cell>
          <cell r="DB594" t="str">
            <v>Service Area 23: Internal</v>
          </cell>
          <cell r="DC594" t="str">
            <v>None (Xoserve internal initiative)</v>
          </cell>
          <cell r="DD594" t="str">
            <v>Medium</v>
          </cell>
          <cell r="DE594" t="b">
            <v>0</v>
          </cell>
          <cell r="DF594" t="b">
            <v>0</v>
          </cell>
        </row>
        <row r="595">
          <cell r="A595" t="str">
            <v>4351</v>
          </cell>
          <cell r="B595" t="str">
            <v>Spark Enhanced Registered User Portfolio Report</v>
          </cell>
          <cell r="C595" t="str">
            <v>Z2 - Change cancelled</v>
          </cell>
          <cell r="D595">
            <v>42968</v>
          </cell>
          <cell r="E595" t="str">
            <v>CO-RCVD 21/08/2017
CO-RCVD changed to 99. Change Cancelled</v>
          </cell>
          <cell r="F595" t="str">
            <v>park Energy require a Spark Enhanced Registered User Portfolio report containing the following data items: 
Confirmation Reference Number
Confirmation Effective Date
LDZ Identifier
Supply Type Code
EUC Number
Meter AQ
SPO AQ
DM SOQ
NDM SOQ
Meter Serial Nu</v>
          </cell>
          <cell r="G595" t="b">
            <v>0</v>
          </cell>
          <cell r="H595" t="str">
            <v/>
          </cell>
          <cell r="I595">
            <v>42968</v>
          </cell>
          <cell r="K595">
            <v>42978</v>
          </cell>
          <cell r="L595" t="b">
            <v>0</v>
          </cell>
          <cell r="M595" t="str">
            <v/>
          </cell>
          <cell r="N595" t="str">
            <v/>
          </cell>
          <cell r="O595" t="str">
            <v/>
          </cell>
          <cell r="P595" t="str">
            <v>Matt Smith</v>
          </cell>
          <cell r="Q595" t="str">
            <v>ICAF 30/08/2017</v>
          </cell>
          <cell r="R595" t="str">
            <v/>
          </cell>
          <cell r="S595" t="str">
            <v>Dene Williams</v>
          </cell>
          <cell r="T595" t="str">
            <v>CR (ASR)</v>
          </cell>
          <cell r="U595" t="str">
            <v>CLOSED</v>
          </cell>
          <cell r="V595" t="b">
            <v>0</v>
          </cell>
          <cell r="W595">
            <v>43048</v>
          </cell>
          <cell r="X595" t="str">
            <v/>
          </cell>
          <cell r="AD595" t="str">
            <v/>
          </cell>
          <cell r="AF595" t="str">
            <v/>
          </cell>
          <cell r="AN595" t="str">
            <v/>
          </cell>
          <cell r="AR595" t="str">
            <v/>
          </cell>
          <cell r="AS595" t="str">
            <v/>
          </cell>
          <cell r="AZ595" t="str">
            <v/>
          </cell>
          <cell r="BB595" t="str">
            <v/>
          </cell>
          <cell r="BC595" t="str">
            <v/>
          </cell>
          <cell r="BE595" t="b">
            <v>0</v>
          </cell>
          <cell r="BM595" t="str">
            <v/>
          </cell>
          <cell r="BO595" t="str">
            <v>09/11/17: DC Update from Matt Smith to close this change as the customer will come back with a new request. Change is now closed
26/10/17:DC The customer is re assessing their request and will come back to MS.
18/10/17: CM Matt Smith advise at ICAF today</v>
          </cell>
          <cell r="BQ595" t="str">
            <v/>
          </cell>
          <cell r="BS595" t="str">
            <v/>
          </cell>
          <cell r="BU595" t="str">
            <v/>
          </cell>
          <cell r="BW595" t="str">
            <v/>
          </cell>
          <cell r="BX595" t="str">
            <v/>
          </cell>
          <cell r="BY595" t="str">
            <v>99</v>
          </cell>
          <cell r="BZ595" t="str">
            <v/>
          </cell>
          <cell r="CA595" t="str">
            <v>R &amp; N</v>
          </cell>
          <cell r="CB595" t="str">
            <v/>
          </cell>
          <cell r="CC595" t="str">
            <v>Project Delivery</v>
          </cell>
          <cell r="CD595" t="str">
            <v/>
          </cell>
          <cell r="CE595" t="str">
            <v/>
          </cell>
          <cell r="CF595" t="str">
            <v/>
          </cell>
          <cell r="CG595" t="b">
            <v>0</v>
          </cell>
          <cell r="CH595" t="str">
            <v/>
          </cell>
          <cell r="CJ595" t="b">
            <v>0</v>
          </cell>
          <cell r="CK595" t="b">
            <v>0</v>
          </cell>
          <cell r="CL595" t="b">
            <v>0</v>
          </cell>
          <cell r="CM595" t="str">
            <v/>
          </cell>
          <cell r="CO595" t="str">
            <v/>
          </cell>
          <cell r="CP595" t="str">
            <v/>
          </cell>
          <cell r="CQ595" t="b">
            <v>0</v>
          </cell>
          <cell r="CR595" t="b">
            <v>0</v>
          </cell>
          <cell r="CS595" t="str">
            <v/>
          </cell>
          <cell r="CT595" t="str">
            <v/>
          </cell>
          <cell r="CU595" t="str">
            <v/>
          </cell>
          <cell r="CV595" t="str">
            <v/>
          </cell>
          <cell r="CW595" t="str">
            <v/>
          </cell>
          <cell r="CX595" t="b">
            <v>0</v>
          </cell>
          <cell r="CY595" t="b">
            <v>0</v>
          </cell>
          <cell r="CZ595" t="b">
            <v>0</v>
          </cell>
          <cell r="DA595" t="b">
            <v>0</v>
          </cell>
          <cell r="DB595" t="str">
            <v/>
          </cell>
          <cell r="DC595" t="str">
            <v/>
          </cell>
          <cell r="DD595" t="str">
            <v/>
          </cell>
          <cell r="DE595" t="b">
            <v>0</v>
          </cell>
          <cell r="DF595" t="b">
            <v>0</v>
          </cell>
        </row>
        <row r="596">
          <cell r="A596" t="str">
            <v>4352</v>
          </cell>
          <cell r="B596" t="str">
            <v>BGT Elected Sites Report</v>
          </cell>
          <cell r="C596" t="str">
            <v>Z2 - Change cancelled</v>
          </cell>
          <cell r="D596">
            <v>43097</v>
          </cell>
          <cell r="E596" t="str">
            <v>CO-RCVD 21/08/2017
CO-RCVD changed to 2.2. Awaiting ME/BICC HLE Quote -09/11/17
99. Change Cancelled</v>
          </cell>
          <cell r="F596" t="str">
            <v xml:space="preserve">The customer is requesting to receive a report that contains all sites that are Elected with British Gas.
The report headers will most likely mirror the BGT Meter report.
“MPRN”, 
“Current MSN”, 
“Meter Mechanism”, 
“Current Number of dials”, 
“Imperial </v>
          </cell>
          <cell r="G596" t="b">
            <v>0</v>
          </cell>
          <cell r="H596" t="str">
            <v/>
          </cell>
          <cell r="I596">
            <v>42968</v>
          </cell>
          <cell r="K596">
            <v>43008</v>
          </cell>
          <cell r="L596" t="b">
            <v>0</v>
          </cell>
          <cell r="M596" t="str">
            <v/>
          </cell>
          <cell r="N596" t="str">
            <v/>
          </cell>
          <cell r="O596" t="str">
            <v/>
          </cell>
          <cell r="P596" t="str">
            <v>Matt Smith/Dave Turpin</v>
          </cell>
          <cell r="Q596" t="str">
            <v>ICAF 11/10/17</v>
          </cell>
          <cell r="R596" t="str">
            <v>Andy Miller</v>
          </cell>
          <cell r="S596" t="str">
            <v>Tom Lineham</v>
          </cell>
          <cell r="T596" t="str">
            <v>CR (ASR)</v>
          </cell>
          <cell r="U596" t="str">
            <v>CLOSED</v>
          </cell>
          <cell r="V596" t="b">
            <v>0</v>
          </cell>
          <cell r="W596">
            <v>43097</v>
          </cell>
          <cell r="X596" t="str">
            <v/>
          </cell>
          <cell r="AD596" t="str">
            <v/>
          </cell>
          <cell r="AF596" t="str">
            <v/>
          </cell>
          <cell r="AN596" t="str">
            <v/>
          </cell>
          <cell r="AR596" t="str">
            <v/>
          </cell>
          <cell r="AS596" t="str">
            <v/>
          </cell>
          <cell r="AZ596" t="str">
            <v/>
          </cell>
          <cell r="BB596" t="str">
            <v/>
          </cell>
          <cell r="BC596" t="str">
            <v/>
          </cell>
          <cell r="BE596" t="b">
            <v>0</v>
          </cell>
          <cell r="BM596" t="str">
            <v/>
          </cell>
          <cell r="BO596" t="str">
            <v>28/112/12 DC I have an email from Emma Smith confirming this change is to be closed as the customer is taking the request no further.  I have email Karen Goodwin asking her to closed the change on her schedule.
28/12/17 DC Karen goodwin is chasing the HLE</v>
          </cell>
          <cell r="BQ596" t="str">
            <v/>
          </cell>
          <cell r="BS596" t="str">
            <v/>
          </cell>
          <cell r="BU596" t="str">
            <v/>
          </cell>
          <cell r="BW596" t="str">
            <v/>
          </cell>
          <cell r="BX596" t="str">
            <v/>
          </cell>
          <cell r="BY596" t="str">
            <v>99</v>
          </cell>
          <cell r="BZ596" t="str">
            <v/>
          </cell>
          <cell r="CA596" t="str">
            <v>Data Office</v>
          </cell>
          <cell r="CB596" t="str">
            <v>XO3555</v>
          </cell>
          <cell r="CC596" t="str">
            <v>ME</v>
          </cell>
          <cell r="CD596" t="str">
            <v>BW</v>
          </cell>
          <cell r="CE596" t="str">
            <v>Other</v>
          </cell>
          <cell r="CF596" t="str">
            <v>0-30days</v>
          </cell>
          <cell r="CG596" t="b">
            <v>0</v>
          </cell>
          <cell r="CH596" t="str">
            <v/>
          </cell>
          <cell r="CJ596" t="b">
            <v>0</v>
          </cell>
          <cell r="CK596" t="b">
            <v>0</v>
          </cell>
          <cell r="CL596" t="b">
            <v>0</v>
          </cell>
          <cell r="CM596" t="str">
            <v/>
          </cell>
          <cell r="CO596" t="str">
            <v/>
          </cell>
          <cell r="CP596" t="str">
            <v/>
          </cell>
          <cell r="CQ596" t="b">
            <v>0</v>
          </cell>
          <cell r="CR596" t="b">
            <v>0</v>
          </cell>
          <cell r="CS596" t="str">
            <v>customer</v>
          </cell>
          <cell r="CT596" t="str">
            <v/>
          </cell>
          <cell r="CU596" t="str">
            <v/>
          </cell>
          <cell r="CV596" t="str">
            <v/>
          </cell>
          <cell r="CW596" t="str">
            <v/>
          </cell>
          <cell r="CX596" t="b">
            <v>0</v>
          </cell>
          <cell r="CY596" t="b">
            <v>0</v>
          </cell>
          <cell r="CZ596" t="b">
            <v>0</v>
          </cell>
          <cell r="DA596" t="b">
            <v>0</v>
          </cell>
          <cell r="DB596" t="str">
            <v/>
          </cell>
          <cell r="DC596" t="str">
            <v/>
          </cell>
          <cell r="DD596" t="str">
            <v/>
          </cell>
          <cell r="DE596" t="b">
            <v>0</v>
          </cell>
          <cell r="DF596" t="b">
            <v>1</v>
          </cell>
        </row>
        <row r="597">
          <cell r="A597" t="str">
            <v>4354</v>
          </cell>
          <cell r="B597" t="str">
            <v>Request for New DNO Report
Nested CSEPs Hierarchy Report</v>
          </cell>
          <cell r="C597" t="str">
            <v>F2 - CCR awaiting ChMC approval</v>
          </cell>
          <cell r="D597">
            <v>43276</v>
          </cell>
          <cell r="E597" t="str">
            <v>CO-RCVD 01/09/2017
2.2. Awaiting ME/BICC HLE Quote
7. BER/Business Case In Progress
11. Change In Delivery
F2 - CCR awaiting ChMC approval</v>
          </cell>
          <cell r="F597" t="str">
            <v>Cadent has replaced its demand system and will be modelling the demand for individual iGT fed meter points.
In order to do this the demand for individual iGT fed meter points needs to be allocated to the correct location on the Cadent network. iGT fed met</v>
          </cell>
          <cell r="G597" t="b">
            <v>0</v>
          </cell>
          <cell r="H597" t="str">
            <v/>
          </cell>
          <cell r="I597">
            <v>42979</v>
          </cell>
          <cell r="K597">
            <v>43154</v>
          </cell>
          <cell r="L597" t="b">
            <v>0</v>
          </cell>
          <cell r="M597" t="str">
            <v/>
          </cell>
          <cell r="N597" t="str">
            <v/>
          </cell>
          <cell r="O597" t="str">
            <v/>
          </cell>
          <cell r="P597" t="str">
            <v>Cadent Gas /Emma Smith</v>
          </cell>
          <cell r="Q597" t="str">
            <v>ICAF - 18.10.17</v>
          </cell>
          <cell r="R597" t="str">
            <v>Andy Clasper</v>
          </cell>
          <cell r="S597" t="str">
            <v>Jo Duncan</v>
          </cell>
          <cell r="T597" t="str">
            <v>CP</v>
          </cell>
          <cell r="U597" t="str">
            <v>LIVE</v>
          </cell>
          <cell r="V597" t="b">
            <v>0</v>
          </cell>
          <cell r="X597" t="str">
            <v>Fay Morris</v>
          </cell>
          <cell r="AD597" t="str">
            <v/>
          </cell>
          <cell r="AF597" t="str">
            <v/>
          </cell>
          <cell r="AN597" t="str">
            <v/>
          </cell>
          <cell r="AR597" t="str">
            <v/>
          </cell>
          <cell r="AS597" t="str">
            <v/>
          </cell>
          <cell r="AZ597" t="str">
            <v/>
          </cell>
          <cell r="BB597" t="str">
            <v/>
          </cell>
          <cell r="BC597" t="str">
            <v/>
          </cell>
          <cell r="BE597" t="b">
            <v>0</v>
          </cell>
          <cell r="BH597">
            <v>43235</v>
          </cell>
          <cell r="BI597">
            <v>43235</v>
          </cell>
          <cell r="BM597" t="str">
            <v/>
          </cell>
          <cell r="BO597" t="str">
            <v>13/07/2018 RJ - Everything done from ME side. It went into production on 22nd June. Issued on 1st July; in conversations with customer in order to do CCR. Targeting august ChMC for CCR.
06/07/2018 RJ - No update. 
29/06/2018 RJ - Jo taking to CHMC in Augu</v>
          </cell>
          <cell r="BQ597" t="str">
            <v/>
          </cell>
          <cell r="BS597" t="str">
            <v/>
          </cell>
          <cell r="BU597" t="str">
            <v/>
          </cell>
          <cell r="BW597" t="str">
            <v/>
          </cell>
          <cell r="BX597" t="str">
            <v/>
          </cell>
          <cell r="BY597" t="str">
            <v>50</v>
          </cell>
          <cell r="BZ597" t="str">
            <v/>
          </cell>
          <cell r="CA597" t="str">
            <v>Data Office</v>
          </cell>
          <cell r="CB597" t="str">
            <v>XOS3577</v>
          </cell>
          <cell r="CC597" t="str">
            <v>Minor Enhancements Team</v>
          </cell>
          <cell r="CD597" t="str">
            <v>BW</v>
          </cell>
          <cell r="CE597" t="str">
            <v>Other</v>
          </cell>
          <cell r="CF597" t="str">
            <v>31-100days</v>
          </cell>
          <cell r="CG597" t="b">
            <v>0</v>
          </cell>
          <cell r="CH597" t="str">
            <v/>
          </cell>
          <cell r="CJ597" t="b">
            <v>0</v>
          </cell>
          <cell r="CK597" t="b">
            <v>0</v>
          </cell>
          <cell r="CL597" t="b">
            <v>0</v>
          </cell>
          <cell r="CM597" t="str">
            <v/>
          </cell>
          <cell r="CO597" t="str">
            <v/>
          </cell>
          <cell r="CP597" t="str">
            <v/>
          </cell>
          <cell r="CQ597" t="b">
            <v>0</v>
          </cell>
          <cell r="CR597" t="b">
            <v>0</v>
          </cell>
          <cell r="CS597" t="str">
            <v>Customer</v>
          </cell>
          <cell r="CT597" t="str">
            <v/>
          </cell>
          <cell r="CU597" t="str">
            <v/>
          </cell>
          <cell r="CV597" t="str">
            <v>ChMC endorsed Change Proposal</v>
          </cell>
          <cell r="CW597" t="str">
            <v>One Market Participant</v>
          </cell>
          <cell r="CX597" t="b">
            <v>0</v>
          </cell>
          <cell r="CY597" t="b">
            <v>1</v>
          </cell>
          <cell r="CZ597" t="b">
            <v>0</v>
          </cell>
          <cell r="DA597" t="b">
            <v>0</v>
          </cell>
          <cell r="DB597" t="str">
            <v>Service Area 18: Provision of User Reports and Information</v>
          </cell>
          <cell r="DC597" t="str">
            <v>One</v>
          </cell>
          <cell r="DD597" t="str">
            <v>Low</v>
          </cell>
          <cell r="DE597" t="b">
            <v>0</v>
          </cell>
          <cell r="DF597" t="b">
            <v>0</v>
          </cell>
          <cell r="DG597">
            <v>43018</v>
          </cell>
          <cell r="DH597">
            <v>43166</v>
          </cell>
          <cell r="DJ597">
            <v>43166</v>
          </cell>
        </row>
        <row r="598">
          <cell r="A598" t="str">
            <v>4350</v>
          </cell>
          <cell r="B598" t="str">
            <v>Measurement history for all NTS Entry and NTS Exit Points between 1st  April 2017 and 30th  June 2017</v>
          </cell>
          <cell r="C598" t="str">
            <v>Z1 - Change completed</v>
          </cell>
          <cell r="D598">
            <v>42968</v>
          </cell>
          <cell r="E598" t="str">
            <v>CO-RCVD 21/08/2017
CO-RCVD changed to 11. Change In Delivery  -09/11/17
100. Change Completed</v>
          </cell>
          <cell r="F598" t="str">
            <v>BICC unable to complete this work, therefore ICAF is the route available.
Can the data be provided using GCS the GCS naming conventions for the NTS Entry and Exit Points (including the DN transfer and bio methane data)?
Data to be provided in excel
Date</v>
          </cell>
          <cell r="G598" t="b">
            <v>0</v>
          </cell>
          <cell r="H598" t="str">
            <v/>
          </cell>
          <cell r="I598">
            <v>42921</v>
          </cell>
          <cell r="K598">
            <v>42978</v>
          </cell>
          <cell r="L598" t="b">
            <v>0</v>
          </cell>
          <cell r="M598" t="str">
            <v/>
          </cell>
          <cell r="N598" t="str">
            <v/>
          </cell>
          <cell r="O598" t="str">
            <v/>
          </cell>
          <cell r="P598" t="str">
            <v>Matt Smith</v>
          </cell>
          <cell r="Q598" t="str">
            <v>ICAF 18/10/17</v>
          </cell>
          <cell r="R598" t="str">
            <v/>
          </cell>
          <cell r="S598" t="str">
            <v>Harfan Ahmed</v>
          </cell>
          <cell r="T598" t="str">
            <v>CR (ASR)</v>
          </cell>
          <cell r="U598" t="str">
            <v>COMPLETE</v>
          </cell>
          <cell r="V598" t="b">
            <v>0</v>
          </cell>
          <cell r="W598">
            <v>43063</v>
          </cell>
          <cell r="X598" t="str">
            <v>Fay Morris</v>
          </cell>
          <cell r="AD598" t="str">
            <v/>
          </cell>
          <cell r="AF598" t="str">
            <v/>
          </cell>
          <cell r="AN598" t="str">
            <v/>
          </cell>
          <cell r="AR598" t="str">
            <v/>
          </cell>
          <cell r="AS598" t="str">
            <v/>
          </cell>
          <cell r="AZ598" t="str">
            <v/>
          </cell>
          <cell r="BB598" t="str">
            <v/>
          </cell>
          <cell r="BC598" t="str">
            <v/>
          </cell>
          <cell r="BE598" t="b">
            <v>0</v>
          </cell>
          <cell r="BH598">
            <v>43056</v>
          </cell>
          <cell r="BM598" t="str">
            <v/>
          </cell>
          <cell r="BO598" t="str">
            <v xml:space="preserve">24/11/2017 DC Confirmation from Harfan that this has been completed as per the Schedule he sent over. I have closed the change. 100. Change Completed
18/10/17: CM Approved at ICAF today for BICC team to do the work. They will be available to test this on </v>
          </cell>
          <cell r="BQ598" t="str">
            <v/>
          </cell>
          <cell r="BS598" t="str">
            <v/>
          </cell>
          <cell r="BU598" t="str">
            <v/>
          </cell>
          <cell r="BW598" t="str">
            <v/>
          </cell>
          <cell r="BX598" t="str">
            <v/>
          </cell>
          <cell r="BY598" t="str">
            <v>50</v>
          </cell>
          <cell r="BZ598" t="str">
            <v/>
          </cell>
          <cell r="CA598" t="str">
            <v>other</v>
          </cell>
          <cell r="CB598" t="str">
            <v>3556</v>
          </cell>
          <cell r="CC598" t="str">
            <v>BICC</v>
          </cell>
          <cell r="CD598" t="str">
            <v>BW</v>
          </cell>
          <cell r="CE598" t="str">
            <v>Other</v>
          </cell>
          <cell r="CF598" t="str">
            <v>31-100days</v>
          </cell>
          <cell r="CG598" t="b">
            <v>0</v>
          </cell>
          <cell r="CH598" t="str">
            <v/>
          </cell>
          <cell r="CJ598" t="b">
            <v>0</v>
          </cell>
          <cell r="CK598" t="b">
            <v>0</v>
          </cell>
          <cell r="CL598" t="b">
            <v>0</v>
          </cell>
          <cell r="CM598" t="str">
            <v/>
          </cell>
          <cell r="CO598" t="str">
            <v/>
          </cell>
          <cell r="CP598" t="str">
            <v/>
          </cell>
          <cell r="CQ598" t="b">
            <v>0</v>
          </cell>
          <cell r="CR598" t="b">
            <v>0</v>
          </cell>
          <cell r="CS598" t="str">
            <v>Customer</v>
          </cell>
          <cell r="CT598" t="str">
            <v/>
          </cell>
          <cell r="CU598" t="str">
            <v/>
          </cell>
          <cell r="CV598" t="str">
            <v/>
          </cell>
          <cell r="CW598" t="str">
            <v/>
          </cell>
          <cell r="CX598" t="b">
            <v>0</v>
          </cell>
          <cell r="CY598" t="b">
            <v>0</v>
          </cell>
          <cell r="CZ598" t="b">
            <v>0</v>
          </cell>
          <cell r="DA598" t="b">
            <v>0</v>
          </cell>
          <cell r="DB598" t="str">
            <v/>
          </cell>
          <cell r="DC598" t="str">
            <v/>
          </cell>
          <cell r="DD598" t="str">
            <v/>
          </cell>
          <cell r="DE598" t="b">
            <v>0</v>
          </cell>
          <cell r="DF598" t="b">
            <v>0</v>
          </cell>
        </row>
        <row r="599">
          <cell r="A599" t="str">
            <v>4612</v>
          </cell>
          <cell r="B599" t="str">
            <v>RGMA Activity on Transfer Date</v>
          </cell>
          <cell r="C599" t="str">
            <v>B1 - Start Up In Progress (Awaiting PAT/RACI)</v>
          </cell>
          <cell r="D599">
            <v>43263</v>
          </cell>
          <cell r="E599" t="str">
            <v>1. Awaiting ICAF Assignment
2.2. Awaiting ME/BICC HLE Quote
2.1. Start-Up Approach In Progress
B1 - Start Up In Progress (Awaiting PAT/RACI)</v>
          </cell>
          <cell r="F599" t="str">
            <v>A system defect (655) has been found with the opening read process in ‘UK Link’ impacting circa 1k transfers since Nexus Go Live on 01st June 2017. This situation represents an increasing reputational risk. 
The failure is principally related to receivin</v>
          </cell>
          <cell r="G599" t="b">
            <v>0</v>
          </cell>
          <cell r="H599" t="str">
            <v>XO3659</v>
          </cell>
          <cell r="I599">
            <v>43151</v>
          </cell>
          <cell r="K599">
            <v>43191</v>
          </cell>
          <cell r="L599" t="b">
            <v>0</v>
          </cell>
          <cell r="M599" t="str">
            <v/>
          </cell>
          <cell r="N599" t="str">
            <v/>
          </cell>
          <cell r="O599" t="str">
            <v/>
          </cell>
          <cell r="P599" t="str">
            <v>John Harris</v>
          </cell>
          <cell r="Q599" t="str">
            <v/>
          </cell>
          <cell r="R599" t="str">
            <v>Sat Kalsi</v>
          </cell>
          <cell r="S599" t="str">
            <v>Matt Rider</v>
          </cell>
          <cell r="T599" t="str">
            <v>CR (Internal)</v>
          </cell>
          <cell r="U599" t="str">
            <v>LIVE</v>
          </cell>
          <cell r="V599" t="b">
            <v>0</v>
          </cell>
          <cell r="X599" t="str">
            <v/>
          </cell>
          <cell r="AD599" t="str">
            <v/>
          </cell>
          <cell r="AF599" t="str">
            <v/>
          </cell>
          <cell r="AN599" t="str">
            <v/>
          </cell>
          <cell r="AR599" t="str">
            <v/>
          </cell>
          <cell r="AS599" t="str">
            <v/>
          </cell>
          <cell r="AZ599" t="str">
            <v/>
          </cell>
          <cell r="BB599" t="str">
            <v/>
          </cell>
          <cell r="BC599" t="str">
            <v/>
          </cell>
          <cell r="BE599" t="b">
            <v>0</v>
          </cell>
          <cell r="BH599">
            <v>43353</v>
          </cell>
          <cell r="BM599" t="str">
            <v/>
          </cell>
          <cell r="BO599" t="str">
            <v>12/6/18 Julie B - this change now moved from MR july18 release to MR sept18 release. Deb has removed this XRN from the parent 4685.
Parent XRN4685 raised for Minor Release Drop 1 - July-18 - Julie B
03/05 - IA Approved. FS &amp; Testing workshops to be fina</v>
          </cell>
          <cell r="BQ599" t="str">
            <v/>
          </cell>
          <cell r="BS599" t="str">
            <v/>
          </cell>
          <cell r="BU599" t="str">
            <v/>
          </cell>
          <cell r="BW599" t="str">
            <v/>
          </cell>
          <cell r="BX599" t="str">
            <v/>
          </cell>
          <cell r="BY599" t="str">
            <v>Sep2018</v>
          </cell>
          <cell r="BZ599" t="str">
            <v/>
          </cell>
          <cell r="CA599" t="str">
            <v>R &amp; N</v>
          </cell>
          <cell r="CB599" t="str">
            <v/>
          </cell>
          <cell r="CC599" t="str">
            <v>Third Party SI / Service Provider</v>
          </cell>
          <cell r="CD599" t="str">
            <v>ISU</v>
          </cell>
          <cell r="CE599" t="str">
            <v>Reads</v>
          </cell>
          <cell r="CF599" t="str">
            <v>100+ days</v>
          </cell>
          <cell r="CG599" t="b">
            <v>0</v>
          </cell>
          <cell r="CH599" t="str">
            <v/>
          </cell>
          <cell r="CJ599" t="b">
            <v>1</v>
          </cell>
          <cell r="CK599" t="b">
            <v>0</v>
          </cell>
          <cell r="CL599" t="b">
            <v>1</v>
          </cell>
          <cell r="CM599" t="str">
            <v/>
          </cell>
          <cell r="CN599">
            <v>0</v>
          </cell>
          <cell r="CO599" t="str">
            <v/>
          </cell>
          <cell r="CP599" t="str">
            <v/>
          </cell>
          <cell r="CQ599" t="b">
            <v>0</v>
          </cell>
          <cell r="CR599" t="b">
            <v>1</v>
          </cell>
          <cell r="CS599" t="str">
            <v/>
          </cell>
          <cell r="CT599" t="str">
            <v/>
          </cell>
          <cell r="CU599" t="str">
            <v/>
          </cell>
          <cell r="CV599" t="str">
            <v>Xoserve Internal CR (business improvement initiative)</v>
          </cell>
          <cell r="CW599" t="str">
            <v>All UK Gas Market Participants</v>
          </cell>
          <cell r="CX599" t="b">
            <v>1</v>
          </cell>
          <cell r="CY599" t="b">
            <v>0</v>
          </cell>
          <cell r="CZ599" t="b">
            <v>0</v>
          </cell>
          <cell r="DA599" t="b">
            <v>0</v>
          </cell>
          <cell r="DB599" t="str">
            <v>Service Area 23: Internal</v>
          </cell>
          <cell r="DC599" t="str">
            <v>Two to Five</v>
          </cell>
          <cell r="DD599" t="str">
            <v>High</v>
          </cell>
          <cell r="DE599" t="b">
            <v>0</v>
          </cell>
          <cell r="DF599" t="b">
            <v>1</v>
          </cell>
        </row>
        <row r="600">
          <cell r="A600" t="str">
            <v>4613</v>
          </cell>
          <cell r="B600" t="str">
            <v>Market Intelligence Service (MIS)</v>
          </cell>
          <cell r="C600" t="str">
            <v>Z2 - Change cancelled</v>
          </cell>
          <cell r="D600">
            <v>43276</v>
          </cell>
          <cell r="E600" t="str">
            <v>1. Awaiting ICAF Assignment
2.1. Start-Up Approach In Progress
C1 - Delivery Business Case/BER in progress
D1 - Change in delivery
Z2 - Change cancelled</v>
          </cell>
          <cell r="F600" t="str">
            <v>What:
1. The Market Intelligence Service (MIS) will be single and dual fuel solution that will complement Ofgem’s Faster and More Reliable Switching Programme, and deliver a wide range of data, processes and services for a better and more reliable consume</v>
          </cell>
          <cell r="G600" t="b">
            <v>0</v>
          </cell>
          <cell r="H600" t="str">
            <v/>
          </cell>
          <cell r="I600">
            <v>43152</v>
          </cell>
          <cell r="K600">
            <v>43188</v>
          </cell>
          <cell r="L600" t="b">
            <v>0</v>
          </cell>
          <cell r="M600" t="str">
            <v/>
          </cell>
          <cell r="N600" t="str">
            <v/>
          </cell>
          <cell r="O600" t="str">
            <v/>
          </cell>
          <cell r="P600" t="str">
            <v>Mark Pollard</v>
          </cell>
          <cell r="Q600" t="str">
            <v/>
          </cell>
          <cell r="R600" t="str">
            <v>Crispin Wibberley</v>
          </cell>
          <cell r="S600" t="str">
            <v>Mark Pollard</v>
          </cell>
          <cell r="T600" t="str">
            <v>CR (Internal)</v>
          </cell>
          <cell r="U600" t="str">
            <v>CLOSED</v>
          </cell>
          <cell r="V600" t="b">
            <v>0</v>
          </cell>
          <cell r="W600">
            <v>43276</v>
          </cell>
          <cell r="X600" t="str">
            <v/>
          </cell>
          <cell r="AD600" t="str">
            <v/>
          </cell>
          <cell r="AF600" t="str">
            <v/>
          </cell>
          <cell r="AN600" t="str">
            <v/>
          </cell>
          <cell r="AR600" t="str">
            <v/>
          </cell>
          <cell r="AS600" t="str">
            <v/>
          </cell>
          <cell r="AZ600" t="str">
            <v/>
          </cell>
          <cell r="BB600" t="str">
            <v/>
          </cell>
          <cell r="BC600" t="str">
            <v/>
          </cell>
          <cell r="BE600" t="b">
            <v>0</v>
          </cell>
          <cell r="BH600">
            <v>43677</v>
          </cell>
          <cell r="BM600" t="str">
            <v/>
          </cell>
          <cell r="BO600" t="str">
            <v xml:space="preserve">
25/06/2018 DC Email from Alex Stuart advising this change is to be closed, he has agreed this with Crispin and Mark.  All MIS projects are to be set up individually.
22/06/2018 RJ - On track.
15/06/2018 RJ - On track. 
8/06/2018 DC Update from Jo Duncan</v>
          </cell>
          <cell r="BQ600" t="str">
            <v/>
          </cell>
          <cell r="BS600" t="str">
            <v/>
          </cell>
          <cell r="BU600" t="str">
            <v/>
          </cell>
          <cell r="BW600" t="str">
            <v/>
          </cell>
          <cell r="BX600" t="str">
            <v/>
          </cell>
          <cell r="BY600" t="str">
            <v/>
          </cell>
          <cell r="BZ600" t="str">
            <v/>
          </cell>
          <cell r="CA600" t="str">
            <v>Data Office</v>
          </cell>
          <cell r="CB600" t="str">
            <v/>
          </cell>
          <cell r="CC600" t="str">
            <v>Third Party SI / Service Provider</v>
          </cell>
          <cell r="CD600" t="str">
            <v/>
          </cell>
          <cell r="CE600" t="str">
            <v/>
          </cell>
          <cell r="CF600" t="str">
            <v>100+ days</v>
          </cell>
          <cell r="CG600" t="b">
            <v>0</v>
          </cell>
          <cell r="CH600" t="str">
            <v/>
          </cell>
          <cell r="CJ600" t="b">
            <v>0</v>
          </cell>
          <cell r="CK600" t="b">
            <v>0</v>
          </cell>
          <cell r="CL600" t="b">
            <v>0</v>
          </cell>
          <cell r="CM600" t="str">
            <v/>
          </cell>
          <cell r="CN600">
            <v>0</v>
          </cell>
          <cell r="CO600" t="str">
            <v/>
          </cell>
          <cell r="CP600" t="str">
            <v/>
          </cell>
          <cell r="CQ600" t="b">
            <v>0</v>
          </cell>
          <cell r="CR600" t="b">
            <v>0</v>
          </cell>
          <cell r="CS600" t="str">
            <v/>
          </cell>
          <cell r="CT600" t="str">
            <v/>
          </cell>
          <cell r="CU600" t="str">
            <v/>
          </cell>
          <cell r="CV600" t="str">
            <v>MOD/Ofgem</v>
          </cell>
          <cell r="CW600" t="str">
            <v>All UK Gas Market Participants</v>
          </cell>
          <cell r="CX600" t="b">
            <v>1</v>
          </cell>
          <cell r="CY600" t="b">
            <v>1</v>
          </cell>
          <cell r="CZ600" t="b">
            <v>1</v>
          </cell>
          <cell r="DA600" t="b">
            <v>1</v>
          </cell>
          <cell r="DB600" t="str">
            <v>Service Area 23: Internal</v>
          </cell>
          <cell r="DC600" t="str">
            <v>None (Xoserve internal initiative)</v>
          </cell>
          <cell r="DD600" t="str">
            <v>High</v>
          </cell>
          <cell r="DE600" t="b">
            <v>0</v>
          </cell>
          <cell r="DF600" t="b">
            <v>1</v>
          </cell>
        </row>
        <row r="601">
          <cell r="A601" t="str">
            <v>4268</v>
          </cell>
          <cell r="B601" t="str">
            <v>Date change for extraction and provision of DDS Annual Refresh files</v>
          </cell>
          <cell r="C601" t="str">
            <v>Z2 - Change cancelled</v>
          </cell>
          <cell r="D601">
            <v>43019</v>
          </cell>
          <cell r="E601" t="str">
            <v>CO-RCVD 11/10/2017
CO-RCVD changed to 99.Change Cancelled  16/11/17</v>
          </cell>
          <cell r="F601" t="str">
            <v/>
          </cell>
          <cell r="G601" t="b">
            <v>0</v>
          </cell>
          <cell r="H601" t="str">
            <v/>
          </cell>
          <cell r="I601">
            <v>43019</v>
          </cell>
          <cell r="K601">
            <v>43039</v>
          </cell>
          <cell r="L601" t="b">
            <v>0</v>
          </cell>
          <cell r="M601" t="str">
            <v/>
          </cell>
          <cell r="N601" t="str">
            <v/>
          </cell>
          <cell r="O601" t="str">
            <v/>
          </cell>
          <cell r="P601" t="str">
            <v>Andy Clasper</v>
          </cell>
          <cell r="Q601" t="str">
            <v>ICAF 11/10/17</v>
          </cell>
          <cell r="R601" t="str">
            <v/>
          </cell>
          <cell r="S601" t="str">
            <v>Dene Williams</v>
          </cell>
          <cell r="T601" t="str">
            <v>CR (ASR)</v>
          </cell>
          <cell r="U601" t="str">
            <v>CLOSED</v>
          </cell>
          <cell r="V601" t="b">
            <v>0</v>
          </cell>
          <cell r="X601" t="str">
            <v/>
          </cell>
          <cell r="AD601" t="str">
            <v/>
          </cell>
          <cell r="AF601" t="str">
            <v/>
          </cell>
          <cell r="AN601" t="str">
            <v/>
          </cell>
          <cell r="AR601" t="str">
            <v/>
          </cell>
          <cell r="AS601" t="str">
            <v/>
          </cell>
          <cell r="AZ601" t="str">
            <v/>
          </cell>
          <cell r="BB601" t="str">
            <v/>
          </cell>
          <cell r="BC601" t="str">
            <v/>
          </cell>
          <cell r="BE601" t="b">
            <v>0</v>
          </cell>
          <cell r="BM601" t="str">
            <v/>
          </cell>
          <cell r="BO601" t="str">
            <v>16/11/2017 Dc Matt confirmed that no work was completed on this, it has been closed on database. 
06/11/2017 DC I have just had a conversation with Matt Smith who informs me that this change can now be closed as it was a BAU activity that has been set rea</v>
          </cell>
          <cell r="BQ601" t="str">
            <v/>
          </cell>
          <cell r="BS601" t="str">
            <v/>
          </cell>
          <cell r="BU601" t="str">
            <v/>
          </cell>
          <cell r="BW601" t="str">
            <v/>
          </cell>
          <cell r="BX601" t="str">
            <v/>
          </cell>
          <cell r="BY601" t="str">
            <v>50</v>
          </cell>
          <cell r="BZ601" t="str">
            <v/>
          </cell>
          <cell r="CA601" t="str">
            <v>R &amp; N</v>
          </cell>
          <cell r="CB601" t="str">
            <v>XOS3572</v>
          </cell>
          <cell r="CC601" t="str">
            <v>ME</v>
          </cell>
          <cell r="CD601" t="str">
            <v/>
          </cell>
          <cell r="CE601" t="str">
            <v/>
          </cell>
          <cell r="CF601" t="str">
            <v/>
          </cell>
          <cell r="CG601" t="b">
            <v>0</v>
          </cell>
          <cell r="CH601" t="str">
            <v/>
          </cell>
          <cell r="CJ601" t="b">
            <v>0</v>
          </cell>
          <cell r="CK601" t="b">
            <v>0</v>
          </cell>
          <cell r="CL601" t="b">
            <v>0</v>
          </cell>
          <cell r="CM601" t="str">
            <v/>
          </cell>
          <cell r="CO601" t="str">
            <v/>
          </cell>
          <cell r="CP601" t="str">
            <v/>
          </cell>
          <cell r="CQ601" t="b">
            <v>0</v>
          </cell>
          <cell r="CR601" t="b">
            <v>0</v>
          </cell>
          <cell r="CS601" t="str">
            <v/>
          </cell>
          <cell r="CT601" t="str">
            <v/>
          </cell>
          <cell r="CU601" t="str">
            <v/>
          </cell>
          <cell r="CV601" t="str">
            <v/>
          </cell>
          <cell r="CW601" t="str">
            <v/>
          </cell>
          <cell r="CX601" t="b">
            <v>0</v>
          </cell>
          <cell r="CY601" t="b">
            <v>0</v>
          </cell>
          <cell r="CZ601" t="b">
            <v>0</v>
          </cell>
          <cell r="DA601" t="b">
            <v>0</v>
          </cell>
          <cell r="DB601" t="str">
            <v/>
          </cell>
          <cell r="DC601" t="str">
            <v/>
          </cell>
          <cell r="DD601" t="str">
            <v/>
          </cell>
          <cell r="DE601" t="b">
            <v>0</v>
          </cell>
          <cell r="DF601" t="b">
            <v>0</v>
          </cell>
        </row>
        <row r="602">
          <cell r="A602" t="str">
            <v>4634</v>
          </cell>
          <cell r="B602" t="str">
            <v>Data Catalogue</v>
          </cell>
          <cell r="C602" t="str">
            <v>A9 - Internal change progressing through capture</v>
          </cell>
          <cell r="D602">
            <v>43180</v>
          </cell>
          <cell r="E602" t="str">
            <v>1. Awaiting ICAF Assignment
2.1. Start-Up Approach In Progress
A2 - Capture in Progress</v>
          </cell>
          <cell r="F602" t="str">
            <v>The current UK Link interface design specification is detailed within the UK Link SharePoint site for our customers. This repository is below the standards of our market competitors and does not fulfill the needs of our customers who require this informat</v>
          </cell>
          <cell r="G602" t="b">
            <v>0</v>
          </cell>
          <cell r="H602" t="str">
            <v/>
          </cell>
          <cell r="I602">
            <v>43180</v>
          </cell>
          <cell r="K602">
            <v>43497</v>
          </cell>
          <cell r="L602" t="b">
            <v>0</v>
          </cell>
          <cell r="M602" t="str">
            <v/>
          </cell>
          <cell r="N602" t="str">
            <v/>
          </cell>
          <cell r="O602" t="str">
            <v/>
          </cell>
          <cell r="P602" t="str">
            <v>Rachel Hinsley</v>
          </cell>
          <cell r="Q602" t="str">
            <v/>
          </cell>
          <cell r="R602" t="str">
            <v>Dave Addison</v>
          </cell>
          <cell r="S602" t="str">
            <v>Dave Addison</v>
          </cell>
          <cell r="T602" t="str">
            <v>CR (Internal)</v>
          </cell>
          <cell r="U602" t="str">
            <v>LIVE</v>
          </cell>
          <cell r="V602" t="b">
            <v>0</v>
          </cell>
          <cell r="X602" t="str">
            <v/>
          </cell>
          <cell r="AD602" t="str">
            <v/>
          </cell>
          <cell r="AF602" t="str">
            <v/>
          </cell>
          <cell r="AN602" t="str">
            <v/>
          </cell>
          <cell r="AR602" t="str">
            <v/>
          </cell>
          <cell r="AS602" t="str">
            <v/>
          </cell>
          <cell r="AZ602" t="str">
            <v/>
          </cell>
          <cell r="BB602" t="str">
            <v/>
          </cell>
          <cell r="BC602" t="str">
            <v/>
          </cell>
          <cell r="BE602" t="b">
            <v>0</v>
          </cell>
          <cell r="BM602" t="str">
            <v/>
          </cell>
          <cell r="BO602" t="str">
            <v>13/07/2018 RJ - Still in capture. Fay will receive this project.
06/07/2018 DC Customer team refining requirements, this will sit with Fay Morris out of  capture.
22/06/2018 RJ - Session next week to discuss Capture.
15/06/2018 RJ - No update.
8/06/2018 D</v>
          </cell>
          <cell r="BQ602" t="str">
            <v/>
          </cell>
          <cell r="BS602" t="str">
            <v/>
          </cell>
          <cell r="BU602" t="str">
            <v/>
          </cell>
          <cell r="BW602" t="str">
            <v/>
          </cell>
          <cell r="BX602" t="str">
            <v/>
          </cell>
          <cell r="BY602" t="str">
            <v/>
          </cell>
          <cell r="BZ602" t="str">
            <v/>
          </cell>
          <cell r="CA602" t="str">
            <v>Data Office</v>
          </cell>
          <cell r="CB602" t="str">
            <v/>
          </cell>
          <cell r="CC602" t="str">
            <v>Third Party SI / Service Provider</v>
          </cell>
          <cell r="CD602" t="str">
            <v>Other</v>
          </cell>
          <cell r="CE602" t="str">
            <v>Other</v>
          </cell>
          <cell r="CF602" t="str">
            <v>60-100 days</v>
          </cell>
          <cell r="CG602" t="b">
            <v>0</v>
          </cell>
          <cell r="CH602" t="str">
            <v/>
          </cell>
          <cell r="CJ602" t="b">
            <v>0</v>
          </cell>
          <cell r="CK602" t="b">
            <v>0</v>
          </cell>
          <cell r="CL602" t="b">
            <v>0</v>
          </cell>
          <cell r="CM602" t="str">
            <v/>
          </cell>
          <cell r="CN602">
            <v>0</v>
          </cell>
          <cell r="CO602" t="str">
            <v/>
          </cell>
          <cell r="CP602" t="str">
            <v/>
          </cell>
          <cell r="CQ602" t="b">
            <v>0</v>
          </cell>
          <cell r="CR602" t="b">
            <v>0</v>
          </cell>
          <cell r="CS602" t="str">
            <v/>
          </cell>
          <cell r="CT602" t="str">
            <v/>
          </cell>
          <cell r="CU602" t="str">
            <v/>
          </cell>
          <cell r="CV602" t="str">
            <v>Xoserve Internal CR (business improvement initiative)</v>
          </cell>
          <cell r="CW602" t="str">
            <v>Xoserve Only</v>
          </cell>
          <cell r="CX602" t="b">
            <v>0</v>
          </cell>
          <cell r="CY602" t="b">
            <v>0</v>
          </cell>
          <cell r="CZ602" t="b">
            <v>0</v>
          </cell>
          <cell r="DA602" t="b">
            <v>0</v>
          </cell>
          <cell r="DB602" t="str">
            <v>Service Area 23: Internal</v>
          </cell>
          <cell r="DC602" t="str">
            <v>Two to Five</v>
          </cell>
          <cell r="DD602" t="str">
            <v>Medium</v>
          </cell>
          <cell r="DE602" t="b">
            <v>0</v>
          </cell>
          <cell r="DF602" t="b">
            <v>0</v>
          </cell>
        </row>
        <row r="603">
          <cell r="A603" t="str">
            <v>4364</v>
          </cell>
          <cell r="B603" t="str">
            <v>Offline Systems Database D361 FGO Indebtedness Database</v>
          </cell>
          <cell r="C603" t="str">
            <v>Z1 - Change completed</v>
          </cell>
          <cell r="D603">
            <v>43258</v>
          </cell>
          <cell r="E603" t="str">
            <v>CO - RCVD 30/10/2017 
Moved to 2.2 Awaiting ME /BICC Quote 08/10/2017
11. Change In Delivery 15/11/2017
Z1 - Change completed</v>
          </cell>
          <cell r="F603" t="str">
            <v>Shipper Accrual Report Tab
•	Need the ability to see the Customer Name field
Amend Credit Limit Tab
•	To be able to search on SSC and Customer Name. Currently you have to scroll through the list to find the SSC. 
•	New field required – Date of Credit Li</v>
          </cell>
          <cell r="G603" t="b">
            <v>0</v>
          </cell>
          <cell r="H603" t="str">
            <v/>
          </cell>
          <cell r="I603">
            <v>42991</v>
          </cell>
          <cell r="K603">
            <v>43190</v>
          </cell>
          <cell r="L603" t="b">
            <v>0</v>
          </cell>
          <cell r="M603" t="str">
            <v/>
          </cell>
          <cell r="N603" t="str">
            <v/>
          </cell>
          <cell r="O603" t="str">
            <v/>
          </cell>
          <cell r="P603" t="str">
            <v>Michelle Kearney /  Sandra Dworkin</v>
          </cell>
          <cell r="Q603" t="str">
            <v>ICAF 20/09/2017</v>
          </cell>
          <cell r="R603" t="str">
            <v>Dan Donovan</v>
          </cell>
          <cell r="S603" t="str">
            <v>Donna Johnson</v>
          </cell>
          <cell r="T603" t="str">
            <v>CR (Internal)</v>
          </cell>
          <cell r="U603" t="str">
            <v>COMPLETE</v>
          </cell>
          <cell r="V603" t="b">
            <v>0</v>
          </cell>
          <cell r="W603">
            <v>43258</v>
          </cell>
          <cell r="X603" t="str">
            <v/>
          </cell>
          <cell r="AD603" t="str">
            <v/>
          </cell>
          <cell r="AF603" t="str">
            <v/>
          </cell>
          <cell r="AN603" t="str">
            <v/>
          </cell>
          <cell r="AR603" t="str">
            <v/>
          </cell>
          <cell r="AS603" t="str">
            <v/>
          </cell>
          <cell r="AZ603" t="str">
            <v/>
          </cell>
          <cell r="BB603" t="str">
            <v/>
          </cell>
          <cell r="BC603" t="str">
            <v/>
          </cell>
          <cell r="BE603" t="b">
            <v>0</v>
          </cell>
          <cell r="BH603">
            <v>43250</v>
          </cell>
          <cell r="BI603">
            <v>43250</v>
          </cell>
          <cell r="BM603" t="str">
            <v/>
          </cell>
          <cell r="BO603" t="str">
            <v>07/06/2018 DC Email from Dan Donovan to confirm this change can be closed.
01/06/2018 - Smita to provide on implementation.
11/05/2018 DC I sent an email request a date when UAT will be completed.
11/05/2018 DC Still in UAT
27/04/18 Julie B - awaiting UAT</v>
          </cell>
          <cell r="BQ603" t="str">
            <v/>
          </cell>
          <cell r="BS603" t="str">
            <v/>
          </cell>
          <cell r="BU603" t="str">
            <v/>
          </cell>
          <cell r="BW603" t="str">
            <v/>
          </cell>
          <cell r="BX603" t="str">
            <v/>
          </cell>
          <cell r="BY603" t="str">
            <v>50</v>
          </cell>
          <cell r="BZ603" t="str">
            <v/>
          </cell>
          <cell r="CA603" t="str">
            <v>T &amp; SS</v>
          </cell>
          <cell r="CB603" t="str">
            <v>XO3563</v>
          </cell>
          <cell r="CC603" t="str">
            <v>Minor Enhancements Team</v>
          </cell>
          <cell r="CD603" t="str">
            <v>Other</v>
          </cell>
          <cell r="CE603" t="str">
            <v>Invoicing</v>
          </cell>
          <cell r="CF603" t="str">
            <v>0-30days</v>
          </cell>
          <cell r="CG603" t="b">
            <v>1</v>
          </cell>
          <cell r="CH603" t="str">
            <v>Xoserve</v>
          </cell>
          <cell r="CI603">
            <v>43800</v>
          </cell>
          <cell r="CJ603" t="b">
            <v>0</v>
          </cell>
          <cell r="CK603" t="b">
            <v>0</v>
          </cell>
          <cell r="CL603" t="b">
            <v>0</v>
          </cell>
          <cell r="CM603" t="str">
            <v/>
          </cell>
          <cell r="CN603">
            <v>0</v>
          </cell>
          <cell r="CO603" t="str">
            <v/>
          </cell>
          <cell r="CP603" t="str">
            <v>Low</v>
          </cell>
          <cell r="CQ603" t="b">
            <v>0</v>
          </cell>
          <cell r="CR603" t="b">
            <v>0</v>
          </cell>
          <cell r="CS603" t="str">
            <v/>
          </cell>
          <cell r="CT603" t="str">
            <v>Daily</v>
          </cell>
          <cell r="CU603" t="str">
            <v>One</v>
          </cell>
          <cell r="CV603" t="str">
            <v>Xoserve Internal CR (business improvement initiative)</v>
          </cell>
          <cell r="CW603" t="str">
            <v>Xoserve Only</v>
          </cell>
          <cell r="CX603" t="b">
            <v>0</v>
          </cell>
          <cell r="CY603" t="b">
            <v>0</v>
          </cell>
          <cell r="CZ603" t="b">
            <v>0</v>
          </cell>
          <cell r="DA603" t="b">
            <v>0</v>
          </cell>
          <cell r="DB603" t="str">
            <v>Service Area 23: Internal</v>
          </cell>
          <cell r="DC603" t="str">
            <v>None (Xoserve internal initiative)</v>
          </cell>
          <cell r="DD603" t="str">
            <v>Low</v>
          </cell>
          <cell r="DE603" t="b">
            <v>0</v>
          </cell>
          <cell r="DF603" t="b">
            <v>0</v>
          </cell>
        </row>
        <row r="604">
          <cell r="A604" t="str">
            <v>4357</v>
          </cell>
          <cell r="B604" t="str">
            <v>Offline Systems Database D096 Phase 3</v>
          </cell>
          <cell r="C604" t="str">
            <v>Z1 - Change completed</v>
          </cell>
          <cell r="D604">
            <v>43287</v>
          </cell>
          <cell r="E604" t="str">
            <v>CO-RCVD 30/10/2017
Moved from CO-RCVD to 11. Change in Delivery
12. CCR/Closedown document in progress
Z1 - Change completed</v>
          </cell>
          <cell r="F604" t="str">
            <v>Cash Collection/Cash Call Tab
 Search engine to be name as well as SSC(Check for the possibility)
Security TAB
 Search engine to be name as well as SSC( Check for the possibility)
Additions
• All font Arial. Generic rule across the database. 
CDSP tab</v>
          </cell>
          <cell r="G604" t="b">
            <v>0</v>
          </cell>
          <cell r="H604" t="str">
            <v/>
          </cell>
          <cell r="I604">
            <v>42982</v>
          </cell>
          <cell r="K604">
            <v>43190</v>
          </cell>
          <cell r="L604" t="b">
            <v>0</v>
          </cell>
          <cell r="M604" t="str">
            <v/>
          </cell>
          <cell r="N604" t="str">
            <v/>
          </cell>
          <cell r="O604" t="str">
            <v/>
          </cell>
          <cell r="P604" t="str">
            <v>Sandra Dworkin</v>
          </cell>
          <cell r="Q604" t="str">
            <v>ICAF</v>
          </cell>
          <cell r="R604" t="str">
            <v>Dan Donovan</v>
          </cell>
          <cell r="S604" t="str">
            <v>Donna Johnson</v>
          </cell>
          <cell r="T604" t="str">
            <v>CR (Internal)</v>
          </cell>
          <cell r="U604" t="str">
            <v>COMPLETE</v>
          </cell>
          <cell r="V604" t="b">
            <v>0</v>
          </cell>
          <cell r="W604">
            <v>43287</v>
          </cell>
          <cell r="X604" t="str">
            <v/>
          </cell>
          <cell r="AD604" t="str">
            <v/>
          </cell>
          <cell r="AF604" t="str">
            <v/>
          </cell>
          <cell r="AN604" t="str">
            <v/>
          </cell>
          <cell r="AR604" t="str">
            <v/>
          </cell>
          <cell r="AS604" t="str">
            <v/>
          </cell>
          <cell r="AZ604" t="str">
            <v/>
          </cell>
          <cell r="BB604" t="str">
            <v/>
          </cell>
          <cell r="BC604" t="str">
            <v/>
          </cell>
          <cell r="BE604" t="b">
            <v>0</v>
          </cell>
          <cell r="BH604">
            <v>43220</v>
          </cell>
          <cell r="BI604">
            <v>43202</v>
          </cell>
          <cell r="BM604" t="str">
            <v/>
          </cell>
          <cell r="BO604" t="str">
            <v>06/07/2018 RJ - Change closed as complete.
29/06/2018 RJ - DC to close.
22/06/2018 RJ - DC to close.
15/06/2018 DC Dan has emailed to say this change can be approved.
15/06/2018 DC Chased Dan donovan again to ask for approal to close this change
15/06/20</v>
          </cell>
          <cell r="BQ604" t="str">
            <v/>
          </cell>
          <cell r="BS604" t="str">
            <v/>
          </cell>
          <cell r="BU604" t="str">
            <v/>
          </cell>
          <cell r="BW604" t="str">
            <v/>
          </cell>
          <cell r="BX604" t="str">
            <v/>
          </cell>
          <cell r="BY604" t="str">
            <v>50</v>
          </cell>
          <cell r="BZ604" t="str">
            <v/>
          </cell>
          <cell r="CA604" t="str">
            <v>T &amp; SS</v>
          </cell>
          <cell r="CB604" t="str">
            <v>XO3559</v>
          </cell>
          <cell r="CC604" t="str">
            <v>Minor Enhancements Team</v>
          </cell>
          <cell r="CD604" t="str">
            <v>Other</v>
          </cell>
          <cell r="CE604" t="str">
            <v>Invoicing</v>
          </cell>
          <cell r="CF604" t="str">
            <v>0-30days</v>
          </cell>
          <cell r="CG604" t="b">
            <v>1</v>
          </cell>
          <cell r="CH604" t="str">
            <v>Xoserve</v>
          </cell>
          <cell r="CI604">
            <v>43800</v>
          </cell>
          <cell r="CJ604" t="b">
            <v>0</v>
          </cell>
          <cell r="CK604" t="b">
            <v>0</v>
          </cell>
          <cell r="CL604" t="b">
            <v>0</v>
          </cell>
          <cell r="CM604" t="str">
            <v/>
          </cell>
          <cell r="CN604">
            <v>5964</v>
          </cell>
          <cell r="CO604" t="str">
            <v/>
          </cell>
          <cell r="CP604" t="str">
            <v>Low</v>
          </cell>
          <cell r="CQ604" t="b">
            <v>0</v>
          </cell>
          <cell r="CR604" t="b">
            <v>0</v>
          </cell>
          <cell r="CS604" t="str">
            <v/>
          </cell>
          <cell r="CT604" t="str">
            <v>Daily</v>
          </cell>
          <cell r="CU604" t="str">
            <v>One</v>
          </cell>
          <cell r="CV604" t="str">
            <v>Xoserve Internal CR (business improvement initiative)</v>
          </cell>
          <cell r="CW604" t="str">
            <v>Xoserve Only</v>
          </cell>
          <cell r="CX604" t="b">
            <v>0</v>
          </cell>
          <cell r="CY604" t="b">
            <v>0</v>
          </cell>
          <cell r="CZ604" t="b">
            <v>0</v>
          </cell>
          <cell r="DA604" t="b">
            <v>0</v>
          </cell>
          <cell r="DB604" t="str">
            <v>Service Area 23: Internal</v>
          </cell>
          <cell r="DC604" t="str">
            <v>None (Xoserve internal initiative)</v>
          </cell>
          <cell r="DD604" t="str">
            <v>Low</v>
          </cell>
          <cell r="DE604" t="b">
            <v>0</v>
          </cell>
          <cell r="DF604" t="b">
            <v>0</v>
          </cell>
        </row>
        <row r="605">
          <cell r="A605" t="str">
            <v>4531</v>
          </cell>
          <cell r="B605" t="str">
            <v>SCP Weekly Portfolio Report</v>
          </cell>
          <cell r="C605" t="str">
            <v>Z1 - Change completed</v>
          </cell>
          <cell r="D605">
            <v>43175</v>
          </cell>
          <cell r="E605" t="str">
            <v>CO-RCVD 09/11/2017
2.2 Awaiting HLE from ME/BICC 15/11/17
11. Change In Delivery
12. CCR/Closedown document in progress
100. Change Completed</v>
          </cell>
          <cell r="F605" t="str">
            <v>CP is in receipt of a weekly portfolio report. They are looking to add two additional fields to this report, as follows: 
Last Meter Read
Last Meter Read Date
There is no requirement to change any other data, frequency or delivery of the report.
We hav</v>
          </cell>
          <cell r="G605" t="b">
            <v>0</v>
          </cell>
          <cell r="H605" t="str">
            <v/>
          </cell>
          <cell r="I605">
            <v>43048</v>
          </cell>
          <cell r="K605">
            <v>43130</v>
          </cell>
          <cell r="L605" t="b">
            <v>0</v>
          </cell>
          <cell r="M605" t="str">
            <v/>
          </cell>
          <cell r="N605" t="str">
            <v/>
          </cell>
          <cell r="O605" t="str">
            <v/>
          </cell>
          <cell r="P605" t="str">
            <v>Mike Osler</v>
          </cell>
          <cell r="Q605" t="str">
            <v/>
          </cell>
          <cell r="R605" t="str">
            <v>Crispin Wibberley</v>
          </cell>
          <cell r="S605" t="str">
            <v>Steve Concannon</v>
          </cell>
          <cell r="T605" t="str">
            <v>CR (ASR)</v>
          </cell>
          <cell r="U605" t="str">
            <v>COMPLETE</v>
          </cell>
          <cell r="V605" t="b">
            <v>0</v>
          </cell>
          <cell r="W605">
            <v>43175</v>
          </cell>
          <cell r="X605" t="str">
            <v/>
          </cell>
          <cell r="AD605" t="str">
            <v/>
          </cell>
          <cell r="AF605" t="str">
            <v/>
          </cell>
          <cell r="AN605" t="str">
            <v/>
          </cell>
          <cell r="AR605" t="str">
            <v/>
          </cell>
          <cell r="AS605" t="str">
            <v/>
          </cell>
          <cell r="AZ605" t="str">
            <v/>
          </cell>
          <cell r="BB605" t="str">
            <v/>
          </cell>
          <cell r="BC605" t="str">
            <v/>
          </cell>
          <cell r="BE605" t="b">
            <v>0</v>
          </cell>
          <cell r="BH605">
            <v>43119</v>
          </cell>
          <cell r="BI605">
            <v>43119</v>
          </cell>
          <cell r="BM605" t="str">
            <v/>
          </cell>
          <cell r="BO605" t="str">
            <v>16/03/2018 Dc Mike confirmed that this report has ben completed and delivered.
20/2/18 DC Discussion today with Becky and Julie this change cannot be closed untill all governance paperwork has been completed.
02/02/18 DC Email from Harfan Ahmed to confirm</v>
          </cell>
          <cell r="BQ605" t="str">
            <v/>
          </cell>
          <cell r="BS605" t="str">
            <v/>
          </cell>
          <cell r="BU605" t="str">
            <v/>
          </cell>
          <cell r="BW605" t="str">
            <v/>
          </cell>
          <cell r="BX605" t="str">
            <v/>
          </cell>
          <cell r="BY605" t="str">
            <v/>
          </cell>
          <cell r="BZ605" t="str">
            <v/>
          </cell>
          <cell r="CA605" t="str">
            <v>Data Office</v>
          </cell>
          <cell r="CB605" t="str">
            <v>XO3597</v>
          </cell>
          <cell r="CC605" t="str">
            <v>Project Delivery</v>
          </cell>
          <cell r="CD605" t="str">
            <v>BW</v>
          </cell>
          <cell r="CE605" t="str">
            <v>Other</v>
          </cell>
          <cell r="CF605" t="str">
            <v>31-100days</v>
          </cell>
          <cell r="CG605" t="b">
            <v>0</v>
          </cell>
          <cell r="CH605" t="str">
            <v/>
          </cell>
          <cell r="CJ605" t="b">
            <v>0</v>
          </cell>
          <cell r="CK605" t="b">
            <v>0</v>
          </cell>
          <cell r="CL605" t="b">
            <v>0</v>
          </cell>
          <cell r="CM605" t="str">
            <v/>
          </cell>
          <cell r="CN605">
            <v>0</v>
          </cell>
          <cell r="CO605" t="str">
            <v/>
          </cell>
          <cell r="CP605" t="str">
            <v/>
          </cell>
          <cell r="CQ605" t="b">
            <v>0</v>
          </cell>
          <cell r="CR605" t="b">
            <v>0</v>
          </cell>
          <cell r="CS605" t="str">
            <v>Customer</v>
          </cell>
          <cell r="CT605" t="str">
            <v/>
          </cell>
          <cell r="CU605" t="str">
            <v/>
          </cell>
          <cell r="CV605" t="str">
            <v>Additional or 3rd Party Service Request</v>
          </cell>
          <cell r="CW605" t="str">
            <v>One Market Participant</v>
          </cell>
          <cell r="CX605" t="b">
            <v>1</v>
          </cell>
          <cell r="CY605" t="b">
            <v>0</v>
          </cell>
          <cell r="CZ605" t="b">
            <v>0</v>
          </cell>
          <cell r="DA605" t="b">
            <v>0</v>
          </cell>
          <cell r="DB605" t="str">
            <v>Service Area 18: Provision of User Reports and Information</v>
          </cell>
          <cell r="DC605" t="str">
            <v>One</v>
          </cell>
          <cell r="DD605" t="str">
            <v>Low</v>
          </cell>
          <cell r="DE605" t="b">
            <v>0</v>
          </cell>
          <cell r="DF605" t="b">
            <v>0</v>
          </cell>
        </row>
        <row r="606">
          <cell r="A606" t="str">
            <v>4532</v>
          </cell>
          <cell r="B606" t="str">
            <v>Additional requirements to be included in CR273 (for release 2)</v>
          </cell>
          <cell r="C606" t="str">
            <v>Z2 - Change cancelled</v>
          </cell>
          <cell r="D606">
            <v>43054</v>
          </cell>
          <cell r="E606" t="str">
            <v>CO-RCVD 13/11/2017
99. Change Cancelled 15/11/2017</v>
          </cell>
          <cell r="F606" t="str">
            <v xml:space="preserve">CR273 is part of Release 2 scope. Since raising CR273 the proposer of SPAA CP 370A has provided further clarification on the requirements for this change (For information CP 370A has been approved to be implemented by Ofgem). 
The following requirements </v>
          </cell>
          <cell r="G606" t="b">
            <v>0</v>
          </cell>
          <cell r="H606" t="str">
            <v/>
          </cell>
          <cell r="I606">
            <v>43052</v>
          </cell>
          <cell r="K606">
            <v>43313</v>
          </cell>
          <cell r="L606" t="b">
            <v>0</v>
          </cell>
          <cell r="M606" t="str">
            <v/>
          </cell>
          <cell r="N606" t="str">
            <v/>
          </cell>
          <cell r="O606" t="str">
            <v/>
          </cell>
          <cell r="P606" t="str">
            <v>Tahera Choudhury/Steve Nunnington</v>
          </cell>
          <cell r="Q606" t="str">
            <v/>
          </cell>
          <cell r="R606" t="str">
            <v/>
          </cell>
          <cell r="S606" t="str">
            <v>Christina Francis</v>
          </cell>
          <cell r="T606" t="str">
            <v>CR (Internal)</v>
          </cell>
          <cell r="U606" t="str">
            <v>CLOSED</v>
          </cell>
          <cell r="V606" t="b">
            <v>0</v>
          </cell>
          <cell r="X606" t="str">
            <v/>
          </cell>
          <cell r="AD606" t="str">
            <v/>
          </cell>
          <cell r="AF606" t="str">
            <v/>
          </cell>
          <cell r="AN606" t="str">
            <v/>
          </cell>
          <cell r="AR606" t="str">
            <v/>
          </cell>
          <cell r="AS606" t="str">
            <v/>
          </cell>
          <cell r="AZ606" t="str">
            <v/>
          </cell>
          <cell r="BB606" t="str">
            <v/>
          </cell>
          <cell r="BC606" t="str">
            <v/>
          </cell>
          <cell r="BE606" t="b">
            <v>0</v>
          </cell>
          <cell r="BM606" t="str">
            <v/>
          </cell>
          <cell r="BO606" t="str">
            <v>15/11/207 DC Confirmed at ICAF today this change did not need ICAF approval it is an addition to a CR alreay on Release 2. Closed on database today.
13/11/2017 DC TC has confirmed that R &amp; N are aware of this change.</v>
          </cell>
          <cell r="BQ606" t="str">
            <v/>
          </cell>
          <cell r="BS606" t="str">
            <v/>
          </cell>
          <cell r="BU606" t="str">
            <v/>
          </cell>
          <cell r="BW606" t="str">
            <v/>
          </cell>
          <cell r="BX606" t="str">
            <v/>
          </cell>
          <cell r="BY606" t="str">
            <v>2</v>
          </cell>
          <cell r="BZ606" t="str">
            <v/>
          </cell>
          <cell r="CA606" t="str">
            <v>ICAF</v>
          </cell>
          <cell r="CB606" t="str">
            <v/>
          </cell>
          <cell r="CC606" t="str">
            <v>Project Delivery</v>
          </cell>
          <cell r="CD606" t="str">
            <v/>
          </cell>
          <cell r="CE606" t="str">
            <v/>
          </cell>
          <cell r="CF606" t="str">
            <v/>
          </cell>
          <cell r="CG606" t="b">
            <v>0</v>
          </cell>
          <cell r="CH606" t="str">
            <v/>
          </cell>
          <cell r="CJ606" t="b">
            <v>0</v>
          </cell>
          <cell r="CK606" t="b">
            <v>0</v>
          </cell>
          <cell r="CL606" t="b">
            <v>0</v>
          </cell>
          <cell r="CM606" t="str">
            <v/>
          </cell>
          <cell r="CN606">
            <v>0</v>
          </cell>
          <cell r="CO606" t="str">
            <v/>
          </cell>
          <cell r="CP606" t="str">
            <v/>
          </cell>
          <cell r="CQ606" t="b">
            <v>0</v>
          </cell>
          <cell r="CR606" t="b">
            <v>0</v>
          </cell>
          <cell r="CS606" t="str">
            <v/>
          </cell>
          <cell r="CT606" t="str">
            <v/>
          </cell>
          <cell r="CU606" t="str">
            <v/>
          </cell>
          <cell r="CV606" t="str">
            <v/>
          </cell>
          <cell r="CW606" t="str">
            <v/>
          </cell>
          <cell r="CX606" t="b">
            <v>0</v>
          </cell>
          <cell r="CY606" t="b">
            <v>0</v>
          </cell>
          <cell r="CZ606" t="b">
            <v>0</v>
          </cell>
          <cell r="DA606" t="b">
            <v>0</v>
          </cell>
          <cell r="DB606" t="str">
            <v/>
          </cell>
          <cell r="DC606" t="str">
            <v/>
          </cell>
          <cell r="DD606" t="str">
            <v/>
          </cell>
          <cell r="DE606" t="b">
            <v>0</v>
          </cell>
          <cell r="DF606" t="b">
            <v>0</v>
          </cell>
        </row>
        <row r="607">
          <cell r="A607" t="str">
            <v>4533</v>
          </cell>
          <cell r="B607" t="str">
            <v>Amendment to the AQ &amp; SOQ file &amp; field length</v>
          </cell>
          <cell r="C607" t="str">
            <v>Z2 - Change cancelled</v>
          </cell>
          <cell r="D607">
            <v>43054</v>
          </cell>
          <cell r="E607" t="str">
            <v>CO-RCVD 14/11/2017
99. Change Cancelled 
15/11/2017</v>
          </cell>
          <cell r="F607" t="str">
            <v>An impact assessment needs to be carried out to identify the changes required to :
A) The Gemini system to change the field length of the AQ &amp; SOQ values. 
Current field length in Gemini system is 13
Current field length in SAP system is 15
B) All fields</v>
          </cell>
          <cell r="G607" t="b">
            <v>0</v>
          </cell>
          <cell r="H607" t="str">
            <v/>
          </cell>
          <cell r="I607">
            <v>43053</v>
          </cell>
          <cell r="K607">
            <v>42856</v>
          </cell>
          <cell r="L607" t="b">
            <v>0</v>
          </cell>
          <cell r="M607" t="str">
            <v/>
          </cell>
          <cell r="N607" t="str">
            <v/>
          </cell>
          <cell r="O607" t="str">
            <v/>
          </cell>
          <cell r="P607" t="str">
            <v>Jo Tedd/Dan Donovan</v>
          </cell>
          <cell r="Q607" t="str">
            <v/>
          </cell>
          <cell r="R607" t="str">
            <v/>
          </cell>
          <cell r="S607" t="str">
            <v/>
          </cell>
          <cell r="T607" t="str">
            <v>CR (Internal)</v>
          </cell>
          <cell r="U607" t="str">
            <v>CLOSED</v>
          </cell>
          <cell r="V607" t="b">
            <v>0</v>
          </cell>
          <cell r="X607" t="str">
            <v/>
          </cell>
          <cell r="AD607" t="str">
            <v/>
          </cell>
          <cell r="AF607" t="str">
            <v/>
          </cell>
          <cell r="AN607" t="str">
            <v/>
          </cell>
          <cell r="AR607" t="str">
            <v/>
          </cell>
          <cell r="AS607" t="str">
            <v/>
          </cell>
          <cell r="AZ607" t="str">
            <v/>
          </cell>
          <cell r="BB607" t="str">
            <v/>
          </cell>
          <cell r="BC607" t="str">
            <v/>
          </cell>
          <cell r="BE607" t="b">
            <v>0</v>
          </cell>
          <cell r="BM607" t="str">
            <v/>
          </cell>
          <cell r="BO607" t="str">
            <v>15/11/2017 DC This change is already in the database, see 3676.  Cancelled this change today.</v>
          </cell>
          <cell r="BQ607" t="str">
            <v/>
          </cell>
          <cell r="BS607" t="str">
            <v/>
          </cell>
          <cell r="BU607" t="str">
            <v/>
          </cell>
          <cell r="BW607" t="str">
            <v/>
          </cell>
          <cell r="BX607" t="str">
            <v/>
          </cell>
          <cell r="BY607" t="str">
            <v>0</v>
          </cell>
          <cell r="BZ607" t="str">
            <v/>
          </cell>
          <cell r="CA607" t="str">
            <v/>
          </cell>
          <cell r="CB607" t="str">
            <v/>
          </cell>
          <cell r="CC607" t="str">
            <v/>
          </cell>
          <cell r="CD607" t="str">
            <v/>
          </cell>
          <cell r="CE607" t="str">
            <v/>
          </cell>
          <cell r="CF607" t="str">
            <v/>
          </cell>
          <cell r="CG607" t="b">
            <v>0</v>
          </cell>
          <cell r="CH607" t="str">
            <v/>
          </cell>
          <cell r="CJ607" t="b">
            <v>0</v>
          </cell>
          <cell r="CK607" t="b">
            <v>0</v>
          </cell>
          <cell r="CL607" t="b">
            <v>0</v>
          </cell>
          <cell r="CM607" t="str">
            <v/>
          </cell>
          <cell r="CN607">
            <v>0</v>
          </cell>
          <cell r="CO607" t="str">
            <v/>
          </cell>
          <cell r="CP607" t="str">
            <v/>
          </cell>
          <cell r="CQ607" t="b">
            <v>0</v>
          </cell>
          <cell r="CR607" t="b">
            <v>0</v>
          </cell>
          <cell r="CS607" t="str">
            <v/>
          </cell>
          <cell r="CT607" t="str">
            <v/>
          </cell>
          <cell r="CU607" t="str">
            <v/>
          </cell>
          <cell r="CV607" t="str">
            <v/>
          </cell>
          <cell r="CW607" t="str">
            <v/>
          </cell>
          <cell r="CX607" t="b">
            <v>0</v>
          </cell>
          <cell r="CY607" t="b">
            <v>0</v>
          </cell>
          <cell r="CZ607" t="b">
            <v>0</v>
          </cell>
          <cell r="DA607" t="b">
            <v>0</v>
          </cell>
          <cell r="DB607" t="str">
            <v/>
          </cell>
          <cell r="DC607" t="str">
            <v/>
          </cell>
          <cell r="DD607" t="str">
            <v/>
          </cell>
          <cell r="DE607" t="b">
            <v>0</v>
          </cell>
          <cell r="DF607" t="b">
            <v>0</v>
          </cell>
        </row>
        <row r="608">
          <cell r="A608" t="str">
            <v>4559</v>
          </cell>
          <cell r="B608" t="str">
            <v>Amending the reporting requirements to release data to Meter Asset Provider organisations. Modification 0637.</v>
          </cell>
          <cell r="C608" t="str">
            <v>Z1 - Change completed</v>
          </cell>
          <cell r="D608">
            <v>43126</v>
          </cell>
          <cell r="E608" t="str">
            <v>1. Awaiting ICAF Assignment
11. Change In Delivery
12. CCR/Closedown document in progress
100. Change Completed</v>
          </cell>
          <cell r="F608" t="str">
            <v xml:space="preserve">Modification 0422 permitted the release of certain data to Meter Asset Provider (MAP) organisations. MAPs would supply the MPRN, MSN and meter model for a site and providing this matched that held centrally, we would provide them with certain data items. </v>
          </cell>
          <cell r="G608" t="b">
            <v>0</v>
          </cell>
          <cell r="H608" t="str">
            <v>0637</v>
          </cell>
          <cell r="I608">
            <v>43081</v>
          </cell>
          <cell r="K608">
            <v>43131</v>
          </cell>
          <cell r="L608" t="b">
            <v>0</v>
          </cell>
          <cell r="M608" t="str">
            <v/>
          </cell>
          <cell r="N608" t="str">
            <v/>
          </cell>
          <cell r="O608" t="str">
            <v/>
          </cell>
          <cell r="P608" t="str">
            <v>Ellie Rogers</v>
          </cell>
          <cell r="Q608" t="str">
            <v/>
          </cell>
          <cell r="R608" t="str">
            <v/>
          </cell>
          <cell r="S608" t="str">
            <v>Steve Concannon</v>
          </cell>
          <cell r="T608" t="str">
            <v>CR (Internal)</v>
          </cell>
          <cell r="U608" t="str">
            <v>COMPLETE</v>
          </cell>
          <cell r="V608" t="b">
            <v>0</v>
          </cell>
          <cell r="W608">
            <v>43133</v>
          </cell>
          <cell r="X608" t="str">
            <v/>
          </cell>
          <cell r="AD608" t="str">
            <v/>
          </cell>
          <cell r="AF608" t="str">
            <v/>
          </cell>
          <cell r="AN608" t="str">
            <v/>
          </cell>
          <cell r="AR608" t="str">
            <v/>
          </cell>
          <cell r="AS608" t="str">
            <v/>
          </cell>
          <cell r="AZ608" t="str">
            <v/>
          </cell>
          <cell r="BB608" t="str">
            <v/>
          </cell>
          <cell r="BC608" t="str">
            <v/>
          </cell>
          <cell r="BE608" t="b">
            <v>0</v>
          </cell>
          <cell r="BH608">
            <v>43131</v>
          </cell>
          <cell r="BI608">
            <v>43119</v>
          </cell>
          <cell r="BM608" t="str">
            <v/>
          </cell>
          <cell r="BO608" t="str">
            <v>02/02/18 DC Email from Harfan Ahmed to confirm this change can be closed.
02/02/2018 DC I emailed Harfan today to ask for confirmation to close this change.
26/01/18 Julie B - Steve C confirmed change went live on the 19th Jan under SD+ / CAB Number 6545.</v>
          </cell>
          <cell r="BQ608" t="str">
            <v/>
          </cell>
          <cell r="BS608" t="str">
            <v/>
          </cell>
          <cell r="BU608" t="str">
            <v/>
          </cell>
          <cell r="BW608" t="str">
            <v/>
          </cell>
          <cell r="BX608" t="str">
            <v/>
          </cell>
          <cell r="BY608" t="str">
            <v/>
          </cell>
          <cell r="BZ608" t="str">
            <v/>
          </cell>
          <cell r="CA608" t="str">
            <v>Data Office</v>
          </cell>
          <cell r="CB608" t="str">
            <v/>
          </cell>
          <cell r="CC608" t="str">
            <v>Project Delivery</v>
          </cell>
          <cell r="CD608" t="str">
            <v>BW</v>
          </cell>
          <cell r="CE608" t="str">
            <v/>
          </cell>
          <cell r="CF608" t="str">
            <v>0-30days</v>
          </cell>
          <cell r="CG608" t="b">
            <v>0</v>
          </cell>
          <cell r="CH608" t="str">
            <v/>
          </cell>
          <cell r="CJ608" t="b">
            <v>0</v>
          </cell>
          <cell r="CK608" t="b">
            <v>0</v>
          </cell>
          <cell r="CL608" t="b">
            <v>0</v>
          </cell>
          <cell r="CM608" t="str">
            <v/>
          </cell>
          <cell r="CN608">
            <v>0</v>
          </cell>
          <cell r="CO608" t="str">
            <v/>
          </cell>
          <cell r="CP608" t="str">
            <v/>
          </cell>
          <cell r="CQ608" t="b">
            <v>0</v>
          </cell>
          <cell r="CR608" t="b">
            <v>0</v>
          </cell>
          <cell r="CS608" t="str">
            <v/>
          </cell>
          <cell r="CT608" t="str">
            <v/>
          </cell>
          <cell r="CU608" t="str">
            <v/>
          </cell>
          <cell r="CV608" t="str">
            <v/>
          </cell>
          <cell r="CW608" t="str">
            <v/>
          </cell>
          <cell r="CX608" t="b">
            <v>0</v>
          </cell>
          <cell r="CY608" t="b">
            <v>0</v>
          </cell>
          <cell r="CZ608" t="b">
            <v>0</v>
          </cell>
          <cell r="DA608" t="b">
            <v>0</v>
          </cell>
          <cell r="DB608" t="str">
            <v>Service Area 18: Provision of User Reports and Information</v>
          </cell>
          <cell r="DC608" t="str">
            <v>One</v>
          </cell>
          <cell r="DD608" t="str">
            <v>Low</v>
          </cell>
          <cell r="DE608" t="b">
            <v>0</v>
          </cell>
          <cell r="DF608" t="b">
            <v>0</v>
          </cell>
        </row>
        <row r="609">
          <cell r="A609" t="str">
            <v>4560</v>
          </cell>
          <cell r="B609" t="str">
            <v>Amendment  to Market Intelligence Report</v>
          </cell>
          <cell r="C609" t="str">
            <v>Z1 - Change completed</v>
          </cell>
          <cell r="D609">
            <v>43181</v>
          </cell>
          <cell r="E609" t="str">
            <v>1. Awaiting ICAF Assignment
11. Change In Delivery
12. CCR/Closedown document in progress
100. Change Completed</v>
          </cell>
          <cell r="F609" t="str">
            <v>DNs would like the removal of iGT MPRNs from the Market Intelligence report
These MPRNs should not have been included in the report (historically they were not) and DNs/Ofgem use this information to assess allowed revenue so inclusion of these MPRNs is in</v>
          </cell>
          <cell r="G609" t="b">
            <v>0</v>
          </cell>
          <cell r="H609" t="str">
            <v/>
          </cell>
          <cell r="I609">
            <v>43081</v>
          </cell>
          <cell r="K609">
            <v>43154</v>
          </cell>
          <cell r="L609" t="b">
            <v>0</v>
          </cell>
          <cell r="M609" t="str">
            <v/>
          </cell>
          <cell r="N609" t="str">
            <v/>
          </cell>
          <cell r="O609" t="str">
            <v/>
          </cell>
          <cell r="P609" t="str">
            <v>Mike Osler</v>
          </cell>
          <cell r="Q609" t="str">
            <v/>
          </cell>
          <cell r="R609" t="str">
            <v/>
          </cell>
          <cell r="S609" t="str">
            <v>Steve Concannon</v>
          </cell>
          <cell r="T609" t="str">
            <v>CR (ASR)</v>
          </cell>
          <cell r="U609" t="str">
            <v>COMPLETE</v>
          </cell>
          <cell r="V609" t="b">
            <v>0</v>
          </cell>
          <cell r="W609">
            <v>43181</v>
          </cell>
          <cell r="X609" t="str">
            <v/>
          </cell>
          <cell r="AD609" t="str">
            <v/>
          </cell>
          <cell r="AF609" t="str">
            <v/>
          </cell>
          <cell r="AN609" t="str">
            <v/>
          </cell>
          <cell r="AR609" t="str">
            <v/>
          </cell>
          <cell r="AS609" t="str">
            <v/>
          </cell>
          <cell r="AZ609" t="str">
            <v/>
          </cell>
          <cell r="BB609" t="str">
            <v/>
          </cell>
          <cell r="BC609" t="str">
            <v/>
          </cell>
          <cell r="BE609" t="b">
            <v>0</v>
          </cell>
          <cell r="BH609">
            <v>43154</v>
          </cell>
          <cell r="BI609">
            <v>43154</v>
          </cell>
          <cell r="BM609" t="str">
            <v/>
          </cell>
          <cell r="BO609" t="str">
            <v>22/03/2018 DC This change was originally sent in by Matt Smith, gthe report has been done, Mike Orlser has confirmed that the change can be closed, he is to send an email to confirm.
05/02/2018 DC Email from Steve Concannon to say this change has been dep</v>
          </cell>
          <cell r="BQ609" t="str">
            <v/>
          </cell>
          <cell r="BS609" t="str">
            <v/>
          </cell>
          <cell r="BU609" t="str">
            <v/>
          </cell>
          <cell r="BW609" t="str">
            <v/>
          </cell>
          <cell r="BX609" t="str">
            <v/>
          </cell>
          <cell r="BY609" t="str">
            <v/>
          </cell>
          <cell r="BZ609" t="str">
            <v/>
          </cell>
          <cell r="CA609" t="str">
            <v>Data Office</v>
          </cell>
          <cell r="CB609" t="str">
            <v/>
          </cell>
          <cell r="CC609" t="str">
            <v>Project Delivery</v>
          </cell>
          <cell r="CD609" t="str">
            <v>BW</v>
          </cell>
          <cell r="CE609" t="str">
            <v>Other</v>
          </cell>
          <cell r="CF609" t="str">
            <v>0-30days</v>
          </cell>
          <cell r="CG609" t="b">
            <v>0</v>
          </cell>
          <cell r="CH609" t="str">
            <v/>
          </cell>
          <cell r="CJ609" t="b">
            <v>0</v>
          </cell>
          <cell r="CK609" t="b">
            <v>0</v>
          </cell>
          <cell r="CL609" t="b">
            <v>0</v>
          </cell>
          <cell r="CM609" t="str">
            <v/>
          </cell>
          <cell r="CN609">
            <v>0</v>
          </cell>
          <cell r="CO609" t="str">
            <v/>
          </cell>
          <cell r="CP609" t="str">
            <v/>
          </cell>
          <cell r="CQ609" t="b">
            <v>0</v>
          </cell>
          <cell r="CR609" t="b">
            <v>0</v>
          </cell>
          <cell r="CS609" t="str">
            <v/>
          </cell>
          <cell r="CT609" t="str">
            <v/>
          </cell>
          <cell r="CU609" t="str">
            <v/>
          </cell>
          <cell r="CV609" t="str">
            <v>Additional or 3rd Party Service Request</v>
          </cell>
          <cell r="CW609" t="str">
            <v>Xoserve Only</v>
          </cell>
          <cell r="CX609" t="b">
            <v>0</v>
          </cell>
          <cell r="CY609" t="b">
            <v>0</v>
          </cell>
          <cell r="CZ609" t="b">
            <v>0</v>
          </cell>
          <cell r="DA609" t="b">
            <v>1</v>
          </cell>
          <cell r="DB609" t="str">
            <v>Service Area 23: Internal</v>
          </cell>
          <cell r="DC609" t="str">
            <v>None (Xoserve internal initiative)</v>
          </cell>
          <cell r="DD609" t="str">
            <v>Low</v>
          </cell>
          <cell r="DE609" t="b">
            <v>0</v>
          </cell>
          <cell r="DF609" t="b">
            <v>0</v>
          </cell>
        </row>
        <row r="610">
          <cell r="A610" t="str">
            <v>4567</v>
          </cell>
          <cell r="B610" t="str">
            <v>Amendment to plot to postal report</v>
          </cell>
          <cell r="C610" t="str">
            <v>D1 - Change in delivery</v>
          </cell>
          <cell r="D610">
            <v>43157</v>
          </cell>
          <cell r="E610" t="str">
            <v>1. Awaiting ICAF Assignment
2.2. Awaiting ME/BICC HLE Quote
11. Change In Delivery</v>
          </cell>
          <cell r="F610" t="str">
            <v>urrently Shippers receive the attached plot to postal report as agreed by the Shipperless &amp; Unregistered Forum. 
GDNs would like the monthly report to be amended to include a number of data items, which would help them manage the plot to postal volumes t</v>
          </cell>
          <cell r="G610" t="b">
            <v>0</v>
          </cell>
          <cell r="H610" t="str">
            <v/>
          </cell>
          <cell r="I610">
            <v>43102</v>
          </cell>
          <cell r="K610">
            <v>43159</v>
          </cell>
          <cell r="L610" t="b">
            <v>0</v>
          </cell>
          <cell r="M610" t="str">
            <v/>
          </cell>
          <cell r="N610" t="str">
            <v/>
          </cell>
          <cell r="O610" t="str">
            <v/>
          </cell>
          <cell r="P610" t="str">
            <v>Tahera Choudhury</v>
          </cell>
          <cell r="Q610" t="str">
            <v/>
          </cell>
          <cell r="R610" t="str">
            <v>Andy Miller</v>
          </cell>
          <cell r="S610" t="str">
            <v>Jo Duncan</v>
          </cell>
          <cell r="T610" t="str">
            <v>CR (Internal)</v>
          </cell>
          <cell r="U610" t="str">
            <v>LIVE</v>
          </cell>
          <cell r="V610" t="b">
            <v>0</v>
          </cell>
          <cell r="X610" t="str">
            <v/>
          </cell>
          <cell r="AD610" t="str">
            <v/>
          </cell>
          <cell r="AF610" t="str">
            <v/>
          </cell>
          <cell r="AN610" t="str">
            <v/>
          </cell>
          <cell r="AR610" t="str">
            <v/>
          </cell>
          <cell r="AS610" t="str">
            <v/>
          </cell>
          <cell r="AZ610" t="str">
            <v/>
          </cell>
          <cell r="BB610" t="str">
            <v/>
          </cell>
          <cell r="BC610" t="str">
            <v/>
          </cell>
          <cell r="BE610" t="b">
            <v>0</v>
          </cell>
          <cell r="BH610">
            <v>43371</v>
          </cell>
          <cell r="BM610" t="str">
            <v/>
          </cell>
          <cell r="BO610" t="str">
            <v>13/07/2019 RJ - Moved to end of September as it is a universe change.
06/07/2018 DC On track.
15/06/2018 - Delivered locally, universe change - moved from 29th June to end of August.
8/06/2018 DC Due to go into production at the end of June.
31/05/2018 RJ</v>
          </cell>
          <cell r="BQ610" t="str">
            <v/>
          </cell>
          <cell r="BS610" t="str">
            <v/>
          </cell>
          <cell r="BU610" t="str">
            <v/>
          </cell>
          <cell r="BW610" t="str">
            <v/>
          </cell>
          <cell r="BX610" t="str">
            <v/>
          </cell>
          <cell r="BY610" t="str">
            <v/>
          </cell>
          <cell r="BZ610" t="str">
            <v/>
          </cell>
          <cell r="CA610" t="str">
            <v>Data Office</v>
          </cell>
          <cell r="CB610" t="str">
            <v/>
          </cell>
          <cell r="CC610" t="str">
            <v>Xoserve Resource</v>
          </cell>
          <cell r="CD610" t="str">
            <v>BW</v>
          </cell>
          <cell r="CE610" t="str">
            <v>Other</v>
          </cell>
          <cell r="CF610" t="str">
            <v>0-30 days</v>
          </cell>
          <cell r="CG610" t="b">
            <v>0</v>
          </cell>
          <cell r="CH610" t="str">
            <v/>
          </cell>
          <cell r="CJ610" t="b">
            <v>0</v>
          </cell>
          <cell r="CK610" t="b">
            <v>0</v>
          </cell>
          <cell r="CL610" t="b">
            <v>0</v>
          </cell>
          <cell r="CM610" t="str">
            <v/>
          </cell>
          <cell r="CN610">
            <v>0</v>
          </cell>
          <cell r="CO610" t="str">
            <v/>
          </cell>
          <cell r="CP610" t="str">
            <v/>
          </cell>
          <cell r="CQ610" t="b">
            <v>0</v>
          </cell>
          <cell r="CR610" t="b">
            <v>0</v>
          </cell>
          <cell r="CS610" t="str">
            <v/>
          </cell>
          <cell r="CT610" t="str">
            <v/>
          </cell>
          <cell r="CU610" t="str">
            <v/>
          </cell>
          <cell r="CV610" t="str">
            <v>Xoserve Internal CR (business improvement initiative)</v>
          </cell>
          <cell r="CW610" t="str">
            <v>Multiple Market Participants</v>
          </cell>
          <cell r="CX610" t="b">
            <v>0</v>
          </cell>
          <cell r="CY610" t="b">
            <v>0</v>
          </cell>
          <cell r="CZ610" t="b">
            <v>0</v>
          </cell>
          <cell r="DA610" t="b">
            <v>0</v>
          </cell>
          <cell r="DB610" t="str">
            <v>Service Area 23: Internal</v>
          </cell>
          <cell r="DC610" t="str">
            <v>None (Xoserve internal initiative)</v>
          </cell>
          <cell r="DD610" t="str">
            <v>Medium</v>
          </cell>
          <cell r="DE610" t="b">
            <v>0</v>
          </cell>
          <cell r="DF610" t="b">
            <v>0</v>
          </cell>
        </row>
        <row r="611">
          <cell r="A611" t="str">
            <v>4568</v>
          </cell>
          <cell r="B611" t="str">
            <v>DSC Service Description Table cosmetic changes to Service Lines</v>
          </cell>
          <cell r="C611" t="str">
            <v>Z1 - Change completed</v>
          </cell>
          <cell r="D611">
            <v>43264</v>
          </cell>
          <cell r="E611" t="str">
            <v>1. Awaiting ICAF Assignment
2.1. Start-Up Approach In Progress
D1 - Change in delivery
F2 - CCR awaiting ChMC approval
Z1 - Change completed</v>
          </cell>
          <cell r="F611" t="str">
            <v>Following internal review a number of cosmetic changes to the DSC Service Description Table Service Lines have been identified. The services are not changing, the description of the services is being amended.
Once agreed, following consultation, the updat</v>
          </cell>
          <cell r="G611" t="b">
            <v>0</v>
          </cell>
          <cell r="H611" t="str">
            <v/>
          </cell>
          <cell r="I611">
            <v>43102</v>
          </cell>
          <cell r="K611">
            <v>43189</v>
          </cell>
          <cell r="L611" t="b">
            <v>0</v>
          </cell>
          <cell r="M611" t="str">
            <v/>
          </cell>
          <cell r="N611" t="str">
            <v/>
          </cell>
          <cell r="O611" t="str">
            <v/>
          </cell>
          <cell r="P611" t="str">
            <v>Andy Miller</v>
          </cell>
          <cell r="Q611" t="str">
            <v/>
          </cell>
          <cell r="R611" t="str">
            <v/>
          </cell>
          <cell r="S611" t="str">
            <v>Andy Miller</v>
          </cell>
          <cell r="T611" t="str">
            <v>CP (Non System Impacting)</v>
          </cell>
          <cell r="U611" t="str">
            <v>COMPLETE</v>
          </cell>
          <cell r="V611" t="b">
            <v>0</v>
          </cell>
          <cell r="W611">
            <v>43264</v>
          </cell>
          <cell r="X611" t="str">
            <v/>
          </cell>
          <cell r="AD611" t="str">
            <v/>
          </cell>
          <cell r="AF611" t="str">
            <v/>
          </cell>
          <cell r="AN611" t="str">
            <v/>
          </cell>
          <cell r="AR611" t="str">
            <v/>
          </cell>
          <cell r="AS611" t="str">
            <v/>
          </cell>
          <cell r="AZ611" t="str">
            <v/>
          </cell>
          <cell r="BB611" t="str">
            <v/>
          </cell>
          <cell r="BC611" t="str">
            <v/>
          </cell>
          <cell r="BE611" t="b">
            <v>0</v>
          </cell>
          <cell r="BH611">
            <v>43189</v>
          </cell>
          <cell r="BM611" t="str">
            <v/>
          </cell>
          <cell r="BO611" t="str">
            <v xml:space="preserve">13/05/2018 DC Discussed today at ChMC today, the CCR was approved to close,
30/05/2018 DC Andy has sent back the completed CCR, this can now go to ChMC for closure.
29/05/2018 DC I sent Andy an email asking for confirmation of the status of this change.  </v>
          </cell>
          <cell r="BQ611" t="str">
            <v/>
          </cell>
          <cell r="BS611" t="str">
            <v/>
          </cell>
          <cell r="BU611" t="str">
            <v/>
          </cell>
          <cell r="BW611" t="str">
            <v/>
          </cell>
          <cell r="BX611" t="str">
            <v/>
          </cell>
          <cell r="BY611" t="str">
            <v/>
          </cell>
          <cell r="BZ611" t="str">
            <v/>
          </cell>
          <cell r="CA611" t="str">
            <v>Other</v>
          </cell>
          <cell r="CB611" t="str">
            <v/>
          </cell>
          <cell r="CC611" t="str">
            <v>Xoserve Resource</v>
          </cell>
          <cell r="CD611" t="str">
            <v>Other</v>
          </cell>
          <cell r="CE611" t="str">
            <v>Other</v>
          </cell>
          <cell r="CF611" t="str">
            <v>30-60 days</v>
          </cell>
          <cell r="CG611" t="b">
            <v>0</v>
          </cell>
          <cell r="CH611" t="str">
            <v/>
          </cell>
          <cell r="CJ611" t="b">
            <v>0</v>
          </cell>
          <cell r="CK611" t="b">
            <v>0</v>
          </cell>
          <cell r="CL611" t="b">
            <v>0</v>
          </cell>
          <cell r="CM611" t="str">
            <v/>
          </cell>
          <cell r="CN611">
            <v>0</v>
          </cell>
          <cell r="CO611" t="str">
            <v/>
          </cell>
          <cell r="CP611" t="str">
            <v/>
          </cell>
          <cell r="CQ611" t="b">
            <v>0</v>
          </cell>
          <cell r="CR611" t="b">
            <v>0</v>
          </cell>
          <cell r="CS611" t="str">
            <v/>
          </cell>
          <cell r="CT611" t="str">
            <v/>
          </cell>
          <cell r="CU611" t="str">
            <v/>
          </cell>
          <cell r="CV611" t="str">
            <v>ChMC endorsed Change Proposal</v>
          </cell>
          <cell r="CW611" t="str">
            <v>Multiple Market Groups</v>
          </cell>
          <cell r="CX611" t="b">
            <v>1</v>
          </cell>
          <cell r="CY611" t="b">
            <v>1</v>
          </cell>
          <cell r="CZ611" t="b">
            <v>1</v>
          </cell>
          <cell r="DA611" t="b">
            <v>1</v>
          </cell>
          <cell r="DB611" t="str">
            <v>Service Area 23: Internal</v>
          </cell>
          <cell r="DC611" t="str">
            <v>One</v>
          </cell>
          <cell r="DD611" t="str">
            <v>Low</v>
          </cell>
          <cell r="DE611" t="b">
            <v>0</v>
          </cell>
          <cell r="DF611" t="b">
            <v>0</v>
          </cell>
          <cell r="DG611">
            <v>43110</v>
          </cell>
          <cell r="DI611">
            <v>43264</v>
          </cell>
        </row>
        <row r="612">
          <cell r="A612" t="str">
            <v>4569</v>
          </cell>
          <cell r="B612" t="str">
            <v>NTS Shorthaul – UK-Link composite role</v>
          </cell>
          <cell r="C612" t="str">
            <v>Z2 - Change cancelled</v>
          </cell>
          <cell r="D612">
            <v>43105</v>
          </cell>
          <cell r="E612" t="str">
            <v>1. Awaiting ICAF Assignment
99. Change Cancelled</v>
          </cell>
          <cell r="F612" t="str">
            <v/>
          </cell>
          <cell r="G612" t="b">
            <v>0</v>
          </cell>
          <cell r="H612" t="str">
            <v/>
          </cell>
          <cell r="I612">
            <v>42769</v>
          </cell>
          <cell r="L612" t="b">
            <v>0</v>
          </cell>
          <cell r="M612" t="str">
            <v/>
          </cell>
          <cell r="N612" t="str">
            <v/>
          </cell>
          <cell r="O612" t="str">
            <v/>
          </cell>
          <cell r="P612" t="str">
            <v/>
          </cell>
          <cell r="Q612" t="str">
            <v/>
          </cell>
          <cell r="R612" t="str">
            <v/>
          </cell>
          <cell r="S612" t="str">
            <v/>
          </cell>
          <cell r="T612" t="str">
            <v>CR (Internal)</v>
          </cell>
          <cell r="U612" t="str">
            <v>CLOSED</v>
          </cell>
          <cell r="V612" t="b">
            <v>0</v>
          </cell>
          <cell r="X612" t="str">
            <v/>
          </cell>
          <cell r="AD612" t="str">
            <v/>
          </cell>
          <cell r="AF612" t="str">
            <v/>
          </cell>
          <cell r="AN612" t="str">
            <v/>
          </cell>
          <cell r="AR612" t="str">
            <v/>
          </cell>
          <cell r="AS612" t="str">
            <v/>
          </cell>
          <cell r="AZ612" t="str">
            <v/>
          </cell>
          <cell r="BB612" t="str">
            <v/>
          </cell>
          <cell r="BC612" t="str">
            <v/>
          </cell>
          <cell r="BE612" t="b">
            <v>0</v>
          </cell>
          <cell r="BM612" t="str">
            <v/>
          </cell>
          <cell r="BO612" t="str">
            <v>05/01/2018 Dc This change is a revised version of 4536, theefore I have cancelled this change.</v>
          </cell>
          <cell r="BQ612" t="str">
            <v/>
          </cell>
          <cell r="BS612" t="str">
            <v/>
          </cell>
          <cell r="BU612" t="str">
            <v/>
          </cell>
          <cell r="BW612" t="str">
            <v/>
          </cell>
          <cell r="BX612" t="str">
            <v/>
          </cell>
          <cell r="BY612" t="str">
            <v/>
          </cell>
          <cell r="BZ612" t="str">
            <v/>
          </cell>
          <cell r="CA612" t="str">
            <v>ICAF</v>
          </cell>
          <cell r="CB612" t="str">
            <v/>
          </cell>
          <cell r="CC612" t="str">
            <v/>
          </cell>
          <cell r="CD612" t="str">
            <v/>
          </cell>
          <cell r="CE612" t="str">
            <v/>
          </cell>
          <cell r="CF612" t="str">
            <v/>
          </cell>
          <cell r="CG612" t="b">
            <v>0</v>
          </cell>
          <cell r="CH612" t="str">
            <v/>
          </cell>
          <cell r="CJ612" t="b">
            <v>0</v>
          </cell>
          <cell r="CK612" t="b">
            <v>0</v>
          </cell>
          <cell r="CL612" t="b">
            <v>0</v>
          </cell>
          <cell r="CM612" t="str">
            <v/>
          </cell>
          <cell r="CN612">
            <v>0</v>
          </cell>
          <cell r="CO612" t="str">
            <v/>
          </cell>
          <cell r="CP612" t="str">
            <v/>
          </cell>
          <cell r="CQ612" t="b">
            <v>0</v>
          </cell>
          <cell r="CR612" t="b">
            <v>0</v>
          </cell>
          <cell r="CS612" t="str">
            <v/>
          </cell>
          <cell r="CT612" t="str">
            <v/>
          </cell>
          <cell r="CU612" t="str">
            <v/>
          </cell>
          <cell r="CV612" t="str">
            <v/>
          </cell>
          <cell r="CW612" t="str">
            <v/>
          </cell>
          <cell r="CX612" t="b">
            <v>0</v>
          </cell>
          <cell r="CY612" t="b">
            <v>0</v>
          </cell>
          <cell r="CZ612" t="b">
            <v>0</v>
          </cell>
          <cell r="DA612" t="b">
            <v>0</v>
          </cell>
          <cell r="DB612" t="str">
            <v/>
          </cell>
          <cell r="DC612" t="str">
            <v/>
          </cell>
          <cell r="DD612" t="str">
            <v/>
          </cell>
          <cell r="DE612" t="b">
            <v>0</v>
          </cell>
          <cell r="DF612" t="b">
            <v>0</v>
          </cell>
        </row>
        <row r="613">
          <cell r="A613" t="str">
            <v>4571</v>
          </cell>
          <cell r="B613" t="str">
            <v>MAM and MAP asset data analysis and reporting</v>
          </cell>
          <cell r="C613" t="str">
            <v>D1 - Change in delivery</v>
          </cell>
          <cell r="D613">
            <v>43294</v>
          </cell>
          <cell r="E613" t="str">
            <v>1. Awaiting ICAF Assignment
2.1. Start-Up Approach In Progress
12/01/18
B1 - Start Up In Progress (Awaiting PAT/RACI)
D1 - Change in delivery
F1 - CCR/Closedown document in progress
D1 - Change in delivery</v>
          </cell>
          <cell r="F613" t="str">
            <v>What – meter asset data on UK Link is not correctly maintained by industry participants. The scale of this is unknown. Meter Asset Managers (MAMs) and Meter Asset Providers (MAPs) are prepared to provide data to Xoserve for Xoserve to analyse against UK L</v>
          </cell>
          <cell r="G613" t="b">
            <v>0</v>
          </cell>
          <cell r="H613" t="str">
            <v/>
          </cell>
          <cell r="I613">
            <v>43103</v>
          </cell>
          <cell r="K613">
            <v>43182</v>
          </cell>
          <cell r="L613" t="b">
            <v>0</v>
          </cell>
          <cell r="M613" t="str">
            <v/>
          </cell>
          <cell r="N613" t="str">
            <v/>
          </cell>
          <cell r="O613" t="str">
            <v/>
          </cell>
          <cell r="P613" t="str">
            <v>Andy Miller</v>
          </cell>
          <cell r="Q613" t="str">
            <v/>
          </cell>
          <cell r="R613" t="str">
            <v>Andy Miller</v>
          </cell>
          <cell r="S613" t="str">
            <v>Jo Duncan</v>
          </cell>
          <cell r="T613" t="str">
            <v>CR (Internal)</v>
          </cell>
          <cell r="U613" t="str">
            <v>LIVE</v>
          </cell>
          <cell r="V613" t="b">
            <v>0</v>
          </cell>
          <cell r="X613" t="str">
            <v/>
          </cell>
          <cell r="AD613" t="str">
            <v/>
          </cell>
          <cell r="AF613" t="str">
            <v/>
          </cell>
          <cell r="AN613" t="str">
            <v/>
          </cell>
          <cell r="AR613" t="str">
            <v/>
          </cell>
          <cell r="AS613" t="str">
            <v/>
          </cell>
          <cell r="AZ613" t="str">
            <v/>
          </cell>
          <cell r="BB613" t="str">
            <v/>
          </cell>
          <cell r="BC613" t="str">
            <v/>
          </cell>
          <cell r="BE613" t="b">
            <v>0</v>
          </cell>
          <cell r="BH613">
            <v>43314</v>
          </cell>
          <cell r="BM613" t="str">
            <v/>
          </cell>
          <cell r="BO613" t="str">
            <v>13/07/2018 RJ - Put back into delivery as customers have additional requirements.
06/07/2018 RJ - Jo Duncan will provide an update on Monday.
22/06/2018 - Analysis completed
15/06/2018 RJ - Analysis nearly completed.
8/06/2018 DC Update from Jo Duncan: Da</v>
          </cell>
          <cell r="BQ613" t="str">
            <v/>
          </cell>
          <cell r="BS613" t="str">
            <v/>
          </cell>
          <cell r="BU613" t="str">
            <v/>
          </cell>
          <cell r="BW613" t="str">
            <v/>
          </cell>
          <cell r="BX613" t="str">
            <v/>
          </cell>
          <cell r="BY613" t="str">
            <v/>
          </cell>
          <cell r="BZ613" t="str">
            <v/>
          </cell>
          <cell r="CA613" t="str">
            <v>Data Office</v>
          </cell>
          <cell r="CB613" t="str">
            <v/>
          </cell>
          <cell r="CC613" t="str">
            <v>Xoserve Resource</v>
          </cell>
          <cell r="CD613" t="str">
            <v>BW</v>
          </cell>
          <cell r="CE613" t="str">
            <v>Reads</v>
          </cell>
          <cell r="CF613" t="str">
            <v>30-60 days</v>
          </cell>
          <cell r="CG613" t="b">
            <v>0</v>
          </cell>
          <cell r="CH613" t="str">
            <v/>
          </cell>
          <cell r="CJ613" t="b">
            <v>0</v>
          </cell>
          <cell r="CK613" t="b">
            <v>0</v>
          </cell>
          <cell r="CL613" t="b">
            <v>0</v>
          </cell>
          <cell r="CM613" t="str">
            <v/>
          </cell>
          <cell r="CN613">
            <v>0</v>
          </cell>
          <cell r="CO613" t="str">
            <v/>
          </cell>
          <cell r="CP613" t="str">
            <v/>
          </cell>
          <cell r="CQ613" t="b">
            <v>0</v>
          </cell>
          <cell r="CR613" t="b">
            <v>0</v>
          </cell>
          <cell r="CS613" t="str">
            <v/>
          </cell>
          <cell r="CT613" t="str">
            <v/>
          </cell>
          <cell r="CU613" t="str">
            <v/>
          </cell>
          <cell r="CV613" t="str">
            <v>Xoserve Internal CR (business improvement initiative)</v>
          </cell>
          <cell r="CW613" t="str">
            <v>Xoserve Only</v>
          </cell>
          <cell r="CX613" t="b">
            <v>0</v>
          </cell>
          <cell r="CY613" t="b">
            <v>0</v>
          </cell>
          <cell r="CZ613" t="b">
            <v>0</v>
          </cell>
          <cell r="DA613" t="b">
            <v>0</v>
          </cell>
          <cell r="DB613" t="str">
            <v>Service Area 23: Internal</v>
          </cell>
          <cell r="DC613" t="str">
            <v>None (Xoserve internal initiative)</v>
          </cell>
          <cell r="DD613" t="str">
            <v>Low</v>
          </cell>
          <cell r="DE613" t="b">
            <v>0</v>
          </cell>
          <cell r="DF613" t="b">
            <v>0</v>
          </cell>
        </row>
        <row r="614">
          <cell r="A614" t="str">
            <v>4570</v>
          </cell>
          <cell r="B614" t="str">
            <v>BW Reports - RA/ RANTS Reporting Logic</v>
          </cell>
          <cell r="C614" t="str">
            <v>D1 - Change in delivery</v>
          </cell>
          <cell r="D614">
            <v>43259</v>
          </cell>
          <cell r="E614" t="str">
            <v>1. Awaiting ICAF Assignment
2.2. Awaiting ME/BICC HLE Quote
D1 - Change in delivery</v>
          </cell>
          <cell r="F614" t="str">
            <v>There is a requirement to change the underlying logic which determines which dates a number of revenue assurance reports retrieve. Reports which are scheduled at multiple times throughout the month may require to be run for different reporting periods dep</v>
          </cell>
          <cell r="G614" t="b">
            <v>0</v>
          </cell>
          <cell r="H614" t="str">
            <v/>
          </cell>
          <cell r="I614">
            <v>42738</v>
          </cell>
          <cell r="K614">
            <v>43131</v>
          </cell>
          <cell r="L614" t="b">
            <v>0</v>
          </cell>
          <cell r="M614" t="str">
            <v/>
          </cell>
          <cell r="N614" t="str">
            <v/>
          </cell>
          <cell r="O614" t="str">
            <v/>
          </cell>
          <cell r="P614" t="str">
            <v>Michael Maguire</v>
          </cell>
          <cell r="Q614" t="str">
            <v/>
          </cell>
          <cell r="R614" t="str">
            <v>Fiona Cottam</v>
          </cell>
          <cell r="S614" t="str">
            <v>Jo Duncan</v>
          </cell>
          <cell r="T614" t="str">
            <v>CR (Internal)</v>
          </cell>
          <cell r="U614" t="str">
            <v>LIVE</v>
          </cell>
          <cell r="V614" t="b">
            <v>0</v>
          </cell>
          <cell r="X614" t="str">
            <v/>
          </cell>
          <cell r="AD614" t="str">
            <v/>
          </cell>
          <cell r="AF614" t="str">
            <v/>
          </cell>
          <cell r="AN614" t="str">
            <v/>
          </cell>
          <cell r="AR614" t="str">
            <v/>
          </cell>
          <cell r="AS614" t="str">
            <v/>
          </cell>
          <cell r="AZ614" t="str">
            <v/>
          </cell>
          <cell r="BB614" t="str">
            <v/>
          </cell>
          <cell r="BC614" t="str">
            <v/>
          </cell>
          <cell r="BE614" t="b">
            <v>0</v>
          </cell>
          <cell r="BH614">
            <v>43363</v>
          </cell>
          <cell r="BM614" t="str">
            <v/>
          </cell>
          <cell r="BO614" t="str">
            <v xml:space="preserve">20/07/2018 HS - Pooja planning to start work 20th August.
13/07/2018 RJ - On track.
06/07/2018 RJ - Work will start on 20th August, and Pooja is confident on the existing implementation date of 20th September.
29/06/2018 RJ - On track.
22/06/2018 RJ - On </v>
          </cell>
          <cell r="BQ614" t="str">
            <v/>
          </cell>
          <cell r="BS614" t="str">
            <v/>
          </cell>
          <cell r="BU614" t="str">
            <v/>
          </cell>
          <cell r="BW614" t="str">
            <v/>
          </cell>
          <cell r="BX614" t="str">
            <v/>
          </cell>
          <cell r="BY614" t="str">
            <v>50</v>
          </cell>
          <cell r="BZ614" t="str">
            <v/>
          </cell>
          <cell r="CA614" t="str">
            <v>Data Office</v>
          </cell>
          <cell r="CB614" t="str">
            <v>XO3639</v>
          </cell>
          <cell r="CC614" t="str">
            <v>Minor Enhancements Team</v>
          </cell>
          <cell r="CD614" t="str">
            <v>BW</v>
          </cell>
          <cell r="CE614" t="str">
            <v>Other</v>
          </cell>
          <cell r="CF614" t="str">
            <v>0-30 days</v>
          </cell>
          <cell r="CG614" t="b">
            <v>0</v>
          </cell>
          <cell r="CH614" t="str">
            <v>Xoserve</v>
          </cell>
          <cell r="CJ614" t="b">
            <v>0</v>
          </cell>
          <cell r="CK614" t="b">
            <v>0</v>
          </cell>
          <cell r="CL614" t="b">
            <v>0</v>
          </cell>
          <cell r="CM614" t="str">
            <v/>
          </cell>
          <cell r="CN614">
            <v>0</v>
          </cell>
          <cell r="CO614" t="str">
            <v/>
          </cell>
          <cell r="CP614" t="str">
            <v>Low</v>
          </cell>
          <cell r="CQ614" t="b">
            <v>0</v>
          </cell>
          <cell r="CR614" t="b">
            <v>0</v>
          </cell>
          <cell r="CS614" t="str">
            <v/>
          </cell>
          <cell r="CT614" t="str">
            <v>Monthly</v>
          </cell>
          <cell r="CU614" t="str">
            <v>Two to Five</v>
          </cell>
          <cell r="CV614" t="str">
            <v>Xoserve Internal CR (business improvement initiative)</v>
          </cell>
          <cell r="CW614" t="str">
            <v>Xoserve Only</v>
          </cell>
          <cell r="CX614" t="b">
            <v>0</v>
          </cell>
          <cell r="CY614" t="b">
            <v>0</v>
          </cell>
          <cell r="CZ614" t="b">
            <v>0</v>
          </cell>
          <cell r="DA614" t="b">
            <v>0</v>
          </cell>
          <cell r="DB614" t="str">
            <v>Service Area 23: Internal</v>
          </cell>
          <cell r="DC614" t="str">
            <v>One</v>
          </cell>
          <cell r="DD614" t="str">
            <v>Medium</v>
          </cell>
          <cell r="DE614" t="b">
            <v>0</v>
          </cell>
          <cell r="DF614" t="b">
            <v>0</v>
          </cell>
        </row>
        <row r="615">
          <cell r="A615" t="str">
            <v>4573</v>
          </cell>
          <cell r="B615" t="str">
            <v>AQ Market Breaker Tolerance validation values Error</v>
          </cell>
          <cell r="C615" t="str">
            <v>Z1 - Change completed</v>
          </cell>
          <cell r="D615">
            <v>43266</v>
          </cell>
          <cell r="E615" t="str">
            <v>2.2. Awaiting ME/BICC HLE Quote
D1 - Change in delivery
Z1 - Change completed</v>
          </cell>
          <cell r="F615" t="str">
            <v>Correcting both the Formula year AQ /SOQ and the Supply Meter Point AQs (rolling), SOQs, EUCs and any potential WAR Bands values.
The AQ Market Breaker Tolerance table within the production solution had the incorrect values since Project Nexus Go Live 1s</v>
          </cell>
          <cell r="G615" t="b">
            <v>0</v>
          </cell>
          <cell r="H615" t="str">
            <v/>
          </cell>
          <cell r="I615">
            <v>43103</v>
          </cell>
          <cell r="K615">
            <v>43147</v>
          </cell>
          <cell r="L615" t="b">
            <v>0</v>
          </cell>
          <cell r="M615" t="str">
            <v/>
          </cell>
          <cell r="N615" t="str">
            <v/>
          </cell>
          <cell r="O615" t="str">
            <v/>
          </cell>
          <cell r="P615" t="str">
            <v>Sue Prosser</v>
          </cell>
          <cell r="Q615" t="str">
            <v/>
          </cell>
          <cell r="R615" t="str">
            <v>Sat Kalsi</v>
          </cell>
          <cell r="S615" t="str">
            <v>Donna Johnson</v>
          </cell>
          <cell r="T615" t="str">
            <v>CR (Internal)</v>
          </cell>
          <cell r="U615" t="str">
            <v>COMPLETE</v>
          </cell>
          <cell r="V615" t="b">
            <v>0</v>
          </cell>
          <cell r="W615">
            <v>43266</v>
          </cell>
          <cell r="X615" t="str">
            <v/>
          </cell>
          <cell r="AD615" t="str">
            <v/>
          </cell>
          <cell r="AF615" t="str">
            <v/>
          </cell>
          <cell r="AN615" t="str">
            <v/>
          </cell>
          <cell r="AR615" t="str">
            <v/>
          </cell>
          <cell r="AS615" t="str">
            <v/>
          </cell>
          <cell r="AZ615" t="str">
            <v/>
          </cell>
          <cell r="BB615" t="str">
            <v/>
          </cell>
          <cell r="BC615" t="str">
            <v/>
          </cell>
          <cell r="BE615" t="b">
            <v>0</v>
          </cell>
          <cell r="BM615" t="str">
            <v/>
          </cell>
          <cell r="BO615" t="str">
            <v>15/06/2018 DC Email from Sue Prosser to confirm change can be closed.
15/06/2018 RJ - DC to update.
11/06/2018 DC Spoke to Smita today as she wanted to know who was paying for the change.  Sat Kalsi approved change so therefore its an operation change wit</v>
          </cell>
          <cell r="BQ615" t="str">
            <v/>
          </cell>
          <cell r="BS615" t="str">
            <v/>
          </cell>
          <cell r="BU615" t="str">
            <v/>
          </cell>
          <cell r="BW615" t="str">
            <v/>
          </cell>
          <cell r="BX615" t="str">
            <v/>
          </cell>
          <cell r="BY615" t="str">
            <v>50</v>
          </cell>
          <cell r="BZ615" t="str">
            <v/>
          </cell>
          <cell r="CA615" t="str">
            <v>R &amp; N</v>
          </cell>
          <cell r="CB615" t="str">
            <v>XO3623</v>
          </cell>
          <cell r="CC615" t="str">
            <v>Minor Enhancements Team</v>
          </cell>
          <cell r="CD615" t="str">
            <v>ISU</v>
          </cell>
          <cell r="CE615" t="str">
            <v>Reads</v>
          </cell>
          <cell r="CF615" t="str">
            <v>30-60 days</v>
          </cell>
          <cell r="CG615" t="b">
            <v>0</v>
          </cell>
          <cell r="CH615" t="str">
            <v/>
          </cell>
          <cell r="CJ615" t="b">
            <v>0</v>
          </cell>
          <cell r="CK615" t="b">
            <v>0</v>
          </cell>
          <cell r="CL615" t="b">
            <v>0</v>
          </cell>
          <cell r="CM615" t="str">
            <v/>
          </cell>
          <cell r="CN615">
            <v>0</v>
          </cell>
          <cell r="CO615" t="str">
            <v/>
          </cell>
          <cell r="CP615" t="str">
            <v/>
          </cell>
          <cell r="CQ615" t="b">
            <v>0</v>
          </cell>
          <cell r="CR615" t="b">
            <v>0</v>
          </cell>
          <cell r="CS615" t="str">
            <v/>
          </cell>
          <cell r="CT615" t="str">
            <v/>
          </cell>
          <cell r="CU615" t="str">
            <v/>
          </cell>
          <cell r="CV615" t="str">
            <v>Xoserve Internal CR (business improvement initiative)</v>
          </cell>
          <cell r="CW615" t="str">
            <v>Xoserve Only</v>
          </cell>
          <cell r="CX615" t="b">
            <v>0</v>
          </cell>
          <cell r="CY615" t="b">
            <v>0</v>
          </cell>
          <cell r="CZ615" t="b">
            <v>0</v>
          </cell>
          <cell r="DA615" t="b">
            <v>1</v>
          </cell>
          <cell r="DB615" t="str">
            <v>Service Area 23: Internal</v>
          </cell>
          <cell r="DC615" t="str">
            <v>None (Xoserve internal initiative)</v>
          </cell>
          <cell r="DD615" t="str">
            <v>High</v>
          </cell>
          <cell r="DE615" t="b">
            <v>0</v>
          </cell>
          <cell r="DF615" t="b">
            <v>0</v>
          </cell>
        </row>
        <row r="616">
          <cell r="A616" t="str">
            <v>4576</v>
          </cell>
          <cell r="B616" t="str">
            <v xml:space="preserve"> Class 4 Transfer Reads not visible to shippers in DES</v>
          </cell>
          <cell r="C616" t="str">
            <v>D1 - Change in delivery</v>
          </cell>
          <cell r="D616">
            <v>43229</v>
          </cell>
          <cell r="E616" t="str">
            <v>1. Awaiting ICAF Assignment
2.1. Start-Up Approach In Progress
1.5 Change Proposal out for Shipper Consultation
1. Awaiting ICAF Assignment
2.1. Start-Up Approach In Progress
1.5 Change Proposal out for Shipper Consultation
2.1. Start-Up Approach In Progr</v>
          </cell>
          <cell r="F616" t="str">
            <v>Originally logged as Defect 573 on HPQC – Defect now closed. 
Issue Statement
Per the Nexus rules, Xoserve currently accept reads from D-5 to D+5 as the transfer read for the transfer date D. But if the read date is spanning from D-5 to D-1, this read is</v>
          </cell>
          <cell r="G616" t="b">
            <v>0</v>
          </cell>
          <cell r="H616" t="str">
            <v/>
          </cell>
          <cell r="I616">
            <v>43109</v>
          </cell>
          <cell r="K616">
            <v>43373</v>
          </cell>
          <cell r="L616" t="b">
            <v>0</v>
          </cell>
          <cell r="M616" t="str">
            <v/>
          </cell>
          <cell r="N616" t="str">
            <v/>
          </cell>
          <cell r="O616" t="str">
            <v/>
          </cell>
          <cell r="P616" t="str">
            <v>Alison Cross</v>
          </cell>
          <cell r="Q616" t="str">
            <v/>
          </cell>
          <cell r="R616" t="str">
            <v/>
          </cell>
          <cell r="S616" t="str">
            <v>Matt Rider</v>
          </cell>
          <cell r="T616" t="str">
            <v>CP</v>
          </cell>
          <cell r="U616" t="str">
            <v>LIVE</v>
          </cell>
          <cell r="V616" t="b">
            <v>0</v>
          </cell>
          <cell r="X616" t="str">
            <v/>
          </cell>
          <cell r="AD616" t="str">
            <v/>
          </cell>
          <cell r="AF616" t="str">
            <v/>
          </cell>
          <cell r="AN616" t="str">
            <v/>
          </cell>
          <cell r="AR616" t="str">
            <v/>
          </cell>
          <cell r="AS616" t="str">
            <v/>
          </cell>
          <cell r="AZ616" t="str">
            <v/>
          </cell>
          <cell r="BB616" t="str">
            <v/>
          </cell>
          <cell r="BC616" t="str">
            <v/>
          </cell>
          <cell r="BE616" t="b">
            <v>0</v>
          </cell>
          <cell r="BH616">
            <v>43357</v>
          </cell>
          <cell r="BM616" t="str">
            <v/>
          </cell>
          <cell r="BO616" t="str">
            <v>23/05/2018 DC Discussed at ICAF today, the capture phase is complete.  The change is to go to Matt Rider to deliver as part of the Minor release. I am to get him to confirm it it will be in the July/Sept release.
21/05/2018 DC This change will be going ba</v>
          </cell>
          <cell r="BQ616" t="str">
            <v/>
          </cell>
          <cell r="BS616" t="str">
            <v/>
          </cell>
          <cell r="BU616" t="str">
            <v/>
          </cell>
          <cell r="BW616" t="str">
            <v/>
          </cell>
          <cell r="BX616" t="str">
            <v/>
          </cell>
          <cell r="BY616" t="str">
            <v>Sep2018</v>
          </cell>
          <cell r="BZ616" t="str">
            <v/>
          </cell>
          <cell r="CA616" t="str">
            <v>R &amp; N</v>
          </cell>
          <cell r="CB616" t="str">
            <v>XO3630</v>
          </cell>
          <cell r="CC616" t="str">
            <v>Third Party SI / Service Provider</v>
          </cell>
          <cell r="CD616" t="str">
            <v>BW</v>
          </cell>
          <cell r="CE616" t="str">
            <v>Portal</v>
          </cell>
          <cell r="CF616" t="str">
            <v>30-60 days</v>
          </cell>
          <cell r="CG616" t="b">
            <v>1</v>
          </cell>
          <cell r="CH616" t="str">
            <v>External Customer</v>
          </cell>
          <cell r="CI616">
            <v>43189</v>
          </cell>
          <cell r="CJ616" t="b">
            <v>0</v>
          </cell>
          <cell r="CK616" t="b">
            <v>0</v>
          </cell>
          <cell r="CL616" t="b">
            <v>0</v>
          </cell>
          <cell r="CM616" t="str">
            <v/>
          </cell>
          <cell r="CN616">
            <v>0</v>
          </cell>
          <cell r="CO616" t="str">
            <v/>
          </cell>
          <cell r="CP616" t="str">
            <v>Low</v>
          </cell>
          <cell r="CQ616" t="b">
            <v>0</v>
          </cell>
          <cell r="CR616" t="b">
            <v>0</v>
          </cell>
          <cell r="CS616" t="str">
            <v/>
          </cell>
          <cell r="CT616" t="str">
            <v>Monthly</v>
          </cell>
          <cell r="CU616" t="str">
            <v>One</v>
          </cell>
          <cell r="CV616" t="str">
            <v>ChMC endorsed Change Proposal</v>
          </cell>
          <cell r="CW616" t="str">
            <v>Multiple Market Participants</v>
          </cell>
          <cell r="CX616" t="b">
            <v>1</v>
          </cell>
          <cell r="CY616" t="b">
            <v>0</v>
          </cell>
          <cell r="CZ616" t="b">
            <v>0</v>
          </cell>
          <cell r="DA616" t="b">
            <v>0</v>
          </cell>
          <cell r="DB616" t="str">
            <v>Service Area 23: Internal</v>
          </cell>
          <cell r="DC616" t="str">
            <v>One</v>
          </cell>
          <cell r="DD616" t="str">
            <v>Low</v>
          </cell>
          <cell r="DE616" t="b">
            <v>0</v>
          </cell>
          <cell r="DF616" t="b">
            <v>0</v>
          </cell>
          <cell r="DG616">
            <v>43166</v>
          </cell>
          <cell r="DJ616">
            <v>43229</v>
          </cell>
        </row>
        <row r="617">
          <cell r="A617" t="str">
            <v>4582</v>
          </cell>
          <cell r="B617" t="str">
            <v>Amendment Invoice Reporting Automation</v>
          </cell>
          <cell r="C617" t="str">
            <v>Z2 - Change cancelled</v>
          </cell>
          <cell r="D617">
            <v>43255</v>
          </cell>
          <cell r="E617" t="str">
            <v>1. Awaiting ICAF Assignment
2.2. Awaiting ME/BICC HLE Quote
Z2 - Change cancelled</v>
          </cell>
          <cell r="F617" t="str">
            <v>s part of the exception management process, the monitoring and reporting for all exceptions associated with the Amendment invoice is undertaken manually via interrogation of SAP-ISU tables and offline manipulation of data. This activity is currently under</v>
          </cell>
          <cell r="G617" t="b">
            <v>0</v>
          </cell>
          <cell r="H617" t="str">
            <v/>
          </cell>
          <cell r="I617">
            <v>43116</v>
          </cell>
          <cell r="K617">
            <v>43190</v>
          </cell>
          <cell r="L617" t="b">
            <v>0</v>
          </cell>
          <cell r="M617" t="str">
            <v/>
          </cell>
          <cell r="N617" t="str">
            <v/>
          </cell>
          <cell r="O617" t="str">
            <v/>
          </cell>
          <cell r="P617" t="str">
            <v>Dean Johnson</v>
          </cell>
          <cell r="Q617" t="str">
            <v/>
          </cell>
          <cell r="R617" t="str">
            <v>Sandra Simpson</v>
          </cell>
          <cell r="S617" t="str">
            <v>Donna Johnson</v>
          </cell>
          <cell r="T617" t="str">
            <v>CR (Internal)</v>
          </cell>
          <cell r="U617" t="str">
            <v>CLOSED</v>
          </cell>
          <cell r="V617" t="b">
            <v>0</v>
          </cell>
          <cell r="W617">
            <v>43255</v>
          </cell>
          <cell r="X617" t="str">
            <v/>
          </cell>
          <cell r="AD617" t="str">
            <v/>
          </cell>
          <cell r="AF617" t="str">
            <v/>
          </cell>
          <cell r="AN617" t="str">
            <v/>
          </cell>
          <cell r="AR617" t="str">
            <v/>
          </cell>
          <cell r="AS617" t="str">
            <v/>
          </cell>
          <cell r="AZ617" t="str">
            <v/>
          </cell>
          <cell r="BB617" t="str">
            <v/>
          </cell>
          <cell r="BC617" t="str">
            <v/>
          </cell>
          <cell r="BE617" t="b">
            <v>0</v>
          </cell>
          <cell r="BM617" t="str">
            <v/>
          </cell>
          <cell r="BO617" t="str">
            <v xml:space="preserve">
04/06/2018 DC Dean has emailed back to say they Change can be cancelled.
04/06/2018 DC Richard has sent an email to dean regarding this change, Dean has replied advising the it is on hold, I hae sent him another email tonask if we can closed this change </v>
          </cell>
          <cell r="BQ617" t="str">
            <v/>
          </cell>
          <cell r="BS617" t="str">
            <v/>
          </cell>
          <cell r="BU617" t="str">
            <v/>
          </cell>
          <cell r="BW617" t="str">
            <v/>
          </cell>
          <cell r="BX617" t="str">
            <v/>
          </cell>
          <cell r="BY617" t="str">
            <v>50</v>
          </cell>
          <cell r="BZ617" t="str">
            <v/>
          </cell>
          <cell r="CA617" t="str">
            <v>Data Office</v>
          </cell>
          <cell r="CB617" t="str">
            <v>XO3635</v>
          </cell>
          <cell r="CC617" t="str">
            <v>Minor Enhancements Team</v>
          </cell>
          <cell r="CD617" t="str">
            <v>ISU</v>
          </cell>
          <cell r="CE617" t="str">
            <v>Invoicing</v>
          </cell>
          <cell r="CF617" t="str">
            <v>0-30 days</v>
          </cell>
          <cell r="CG617" t="b">
            <v>1</v>
          </cell>
          <cell r="CH617" t="str">
            <v>Xoserve</v>
          </cell>
          <cell r="CI617">
            <v>43190</v>
          </cell>
          <cell r="CJ617" t="b">
            <v>0</v>
          </cell>
          <cell r="CK617" t="b">
            <v>0</v>
          </cell>
          <cell r="CL617" t="b">
            <v>0</v>
          </cell>
          <cell r="CM617" t="str">
            <v/>
          </cell>
          <cell r="CN617">
            <v>0</v>
          </cell>
          <cell r="CO617" t="str">
            <v/>
          </cell>
          <cell r="CP617" t="str">
            <v>High</v>
          </cell>
          <cell r="CQ617" t="b">
            <v>0</v>
          </cell>
          <cell r="CR617" t="b">
            <v>1</v>
          </cell>
          <cell r="CS617" t="str">
            <v/>
          </cell>
          <cell r="CT617" t="str">
            <v>Weekly</v>
          </cell>
          <cell r="CU617" t="str">
            <v>Two to Five</v>
          </cell>
          <cell r="CV617" t="str">
            <v>Xoserve Internal CR (business improvement initiative)</v>
          </cell>
          <cell r="CW617" t="str">
            <v>All UK Gas Market Participants</v>
          </cell>
          <cell r="CX617" t="b">
            <v>1</v>
          </cell>
          <cell r="CY617" t="b">
            <v>1</v>
          </cell>
          <cell r="CZ617" t="b">
            <v>1</v>
          </cell>
          <cell r="DA617" t="b">
            <v>1</v>
          </cell>
          <cell r="DB617" t="str">
            <v>Service Area 23: Internal</v>
          </cell>
          <cell r="DC617" t="str">
            <v>Two to Five</v>
          </cell>
          <cell r="DD617" t="str">
            <v>High</v>
          </cell>
          <cell r="DE617" t="b">
            <v>0</v>
          </cell>
          <cell r="DF617" t="b">
            <v>0</v>
          </cell>
        </row>
        <row r="618">
          <cell r="A618" t="str">
            <v>4585</v>
          </cell>
          <cell r="B618" t="str">
            <v>Amendments to Gas Transmission Charging Regime 
(0621A)</v>
          </cell>
          <cell r="C618" t="str">
            <v>Y2 - ROM completed</v>
          </cell>
          <cell r="D618">
            <v>43119</v>
          </cell>
          <cell r="E618" t="str">
            <v>0. ROM In-Progress
0.5 Change Proposal awaiting MOD approval (ROM complete)</v>
          </cell>
          <cell r="F618" t="str">
            <v>The purpose of this modification proposal is to amend the Gas Transmission Charging regime
in order to better meet the relevant charging objectives and customer/stakeholder provided
objectives for Gas Transmission Transportation charges and to deliver com</v>
          </cell>
          <cell r="G618" t="b">
            <v>0</v>
          </cell>
          <cell r="H618" t="str">
            <v>0621A</v>
          </cell>
          <cell r="I618">
            <v>43119</v>
          </cell>
          <cell r="L618" t="b">
            <v>0</v>
          </cell>
          <cell r="M618" t="str">
            <v/>
          </cell>
          <cell r="N618" t="str">
            <v/>
          </cell>
          <cell r="O618" t="str">
            <v/>
          </cell>
          <cell r="P618" t="str">
            <v>Benoit Enault (Storengy)</v>
          </cell>
          <cell r="Q618" t="str">
            <v/>
          </cell>
          <cell r="R618" t="str">
            <v/>
          </cell>
          <cell r="S618" t="str">
            <v>Murray Thomson</v>
          </cell>
          <cell r="T618" t="str">
            <v>CP</v>
          </cell>
          <cell r="U618" t="str">
            <v>COMPLETE</v>
          </cell>
          <cell r="V618" t="b">
            <v>0</v>
          </cell>
          <cell r="W618">
            <v>43262</v>
          </cell>
          <cell r="X618" t="str">
            <v/>
          </cell>
          <cell r="AD618" t="str">
            <v/>
          </cell>
          <cell r="AF618" t="str">
            <v/>
          </cell>
          <cell r="AN618" t="str">
            <v/>
          </cell>
          <cell r="AR618" t="str">
            <v/>
          </cell>
          <cell r="AS618" t="str">
            <v/>
          </cell>
          <cell r="AZ618" t="str">
            <v/>
          </cell>
          <cell r="BB618" t="str">
            <v/>
          </cell>
          <cell r="BC618" t="str">
            <v/>
          </cell>
          <cell r="BE618" t="b">
            <v>0</v>
          </cell>
          <cell r="BH618">
            <v>43126</v>
          </cell>
          <cell r="BI618">
            <v>43125</v>
          </cell>
          <cell r="BM618" t="str">
            <v/>
          </cell>
          <cell r="BO618" t="str">
            <v xml:space="preserve">31/05/2018 RJ - No update from Jo Duncan.
24/05/2018 RJ - Update from Jo Duncan: ROM has been delivered.
25/01/2018 Dc Sent the Rom Response that Murray sent over yesterday.
19/01/2018 DC Murray sent a email with the ROM request attached.  NO CP has been </v>
          </cell>
          <cell r="BQ618" t="str">
            <v/>
          </cell>
          <cell r="BS618" t="str">
            <v/>
          </cell>
          <cell r="BU618" t="str">
            <v/>
          </cell>
          <cell r="BW618" t="str">
            <v/>
          </cell>
          <cell r="BX618" t="str">
            <v/>
          </cell>
          <cell r="BY618" t="str">
            <v/>
          </cell>
          <cell r="BZ618" t="str">
            <v/>
          </cell>
          <cell r="CA618" t="str">
            <v>Data Office</v>
          </cell>
          <cell r="CB618" t="str">
            <v/>
          </cell>
          <cell r="CC618" t="str">
            <v>Third Party SI / Service Provider</v>
          </cell>
          <cell r="CD618" t="str">
            <v/>
          </cell>
          <cell r="CE618" t="str">
            <v/>
          </cell>
          <cell r="CF618" t="str">
            <v>60-100 days</v>
          </cell>
          <cell r="CG618" t="b">
            <v>0</v>
          </cell>
          <cell r="CH618" t="str">
            <v/>
          </cell>
          <cell r="CJ618" t="b">
            <v>0</v>
          </cell>
          <cell r="CK618" t="b">
            <v>0</v>
          </cell>
          <cell r="CL618" t="b">
            <v>0</v>
          </cell>
          <cell r="CM618" t="str">
            <v/>
          </cell>
          <cell r="CN618">
            <v>0</v>
          </cell>
          <cell r="CO618" t="str">
            <v/>
          </cell>
          <cell r="CP618" t="str">
            <v/>
          </cell>
          <cell r="CQ618" t="b">
            <v>0</v>
          </cell>
          <cell r="CR618" t="b">
            <v>0</v>
          </cell>
          <cell r="CS618" t="str">
            <v/>
          </cell>
          <cell r="CT618" t="str">
            <v/>
          </cell>
          <cell r="CU618" t="str">
            <v/>
          </cell>
          <cell r="CV618" t="str">
            <v>MOD/Ofgem</v>
          </cell>
          <cell r="CW618" t="str">
            <v/>
          </cell>
          <cell r="CX618" t="b">
            <v>0</v>
          </cell>
          <cell r="CY618" t="b">
            <v>0</v>
          </cell>
          <cell r="CZ618" t="b">
            <v>0</v>
          </cell>
          <cell r="DA618" t="b">
            <v>0</v>
          </cell>
          <cell r="DB618" t="str">
            <v/>
          </cell>
          <cell r="DC618" t="str">
            <v/>
          </cell>
          <cell r="DD618" t="str">
            <v/>
          </cell>
          <cell r="DE618" t="b">
            <v>0</v>
          </cell>
          <cell r="DF618" t="b">
            <v>0</v>
          </cell>
        </row>
        <row r="619">
          <cell r="A619" t="str">
            <v>4586</v>
          </cell>
          <cell r="B619" t="str">
            <v>Amendments to Gas Transmission Charging Regime 
(0621B)</v>
          </cell>
          <cell r="C619" t="str">
            <v>Y2 - ROM completed</v>
          </cell>
          <cell r="D619">
            <v>43119</v>
          </cell>
          <cell r="E619" t="str">
            <v>0. ROM In-Progress
0.5 Change Proposal awaiting MOD approval (ROM complete)</v>
          </cell>
          <cell r="F619" t="str">
            <v>The purpose of this modification proposal is to amend the Gas Transmission Charging regime
in order to better meet the relevant charging objectives and customer/stakeholder provided
objectives for Gas Transmission Transportation charges and to deliver com</v>
          </cell>
          <cell r="G619" t="b">
            <v>0</v>
          </cell>
          <cell r="H619" t="str">
            <v>0621B</v>
          </cell>
          <cell r="I619">
            <v>43119</v>
          </cell>
          <cell r="L619" t="b">
            <v>0</v>
          </cell>
          <cell r="M619" t="str">
            <v/>
          </cell>
          <cell r="N619" t="str">
            <v/>
          </cell>
          <cell r="O619" t="str">
            <v/>
          </cell>
          <cell r="P619" t="str">
            <v>Jeff Chandler (SSE)</v>
          </cell>
          <cell r="Q619" t="str">
            <v/>
          </cell>
          <cell r="R619" t="str">
            <v/>
          </cell>
          <cell r="S619" t="str">
            <v>Murray Thomson</v>
          </cell>
          <cell r="T619" t="str">
            <v>CP</v>
          </cell>
          <cell r="U619" t="str">
            <v>COMPLETE</v>
          </cell>
          <cell r="V619" t="b">
            <v>0</v>
          </cell>
          <cell r="W619">
            <v>43262</v>
          </cell>
          <cell r="X619" t="str">
            <v/>
          </cell>
          <cell r="AD619" t="str">
            <v/>
          </cell>
          <cell r="AF619" t="str">
            <v/>
          </cell>
          <cell r="AN619" t="str">
            <v/>
          </cell>
          <cell r="AR619" t="str">
            <v/>
          </cell>
          <cell r="AS619" t="str">
            <v/>
          </cell>
          <cell r="AZ619" t="str">
            <v/>
          </cell>
          <cell r="BB619" t="str">
            <v/>
          </cell>
          <cell r="BC619" t="str">
            <v/>
          </cell>
          <cell r="BE619" t="b">
            <v>0</v>
          </cell>
          <cell r="BH619">
            <v>43126</v>
          </cell>
          <cell r="BI619">
            <v>43393</v>
          </cell>
          <cell r="BM619" t="str">
            <v/>
          </cell>
          <cell r="BO619" t="str">
            <v>25/01/2018 Dc Sent the Rom Response that Murray sent over yesterday.
19/01/2018 DC Murray sent an email for a ROM, he has given a date of 26/01/2018.</v>
          </cell>
          <cell r="BQ619" t="str">
            <v/>
          </cell>
          <cell r="BS619" t="str">
            <v/>
          </cell>
          <cell r="BU619" t="str">
            <v/>
          </cell>
          <cell r="BW619" t="str">
            <v/>
          </cell>
          <cell r="BX619" t="str">
            <v/>
          </cell>
          <cell r="BY619" t="str">
            <v>0</v>
          </cell>
          <cell r="BZ619" t="str">
            <v/>
          </cell>
          <cell r="CA619" t="str">
            <v>T &amp; SS</v>
          </cell>
          <cell r="CB619" t="str">
            <v/>
          </cell>
          <cell r="CC619" t="str">
            <v>Third Party SI / Service Provider</v>
          </cell>
          <cell r="CD619" t="str">
            <v/>
          </cell>
          <cell r="CE619" t="str">
            <v/>
          </cell>
          <cell r="CF619" t="str">
            <v>60-100 days</v>
          </cell>
          <cell r="CG619" t="b">
            <v>0</v>
          </cell>
          <cell r="CH619" t="str">
            <v/>
          </cell>
          <cell r="CJ619" t="b">
            <v>0</v>
          </cell>
          <cell r="CK619" t="b">
            <v>0</v>
          </cell>
          <cell r="CL619" t="b">
            <v>0</v>
          </cell>
          <cell r="CM619" t="str">
            <v/>
          </cell>
          <cell r="CN619">
            <v>0</v>
          </cell>
          <cell r="CO619" t="str">
            <v/>
          </cell>
          <cell r="CP619" t="str">
            <v/>
          </cell>
          <cell r="CQ619" t="b">
            <v>0</v>
          </cell>
          <cell r="CR619" t="b">
            <v>0</v>
          </cell>
          <cell r="CS619" t="str">
            <v/>
          </cell>
          <cell r="CT619" t="str">
            <v/>
          </cell>
          <cell r="CU619" t="str">
            <v/>
          </cell>
          <cell r="CV619" t="str">
            <v>MOD/Ofgem</v>
          </cell>
          <cell r="CW619" t="str">
            <v/>
          </cell>
          <cell r="CX619" t="b">
            <v>0</v>
          </cell>
          <cell r="CY619" t="b">
            <v>0</v>
          </cell>
          <cell r="CZ619" t="b">
            <v>0</v>
          </cell>
          <cell r="DA619" t="b">
            <v>0</v>
          </cell>
          <cell r="DB619" t="str">
            <v/>
          </cell>
          <cell r="DC619" t="str">
            <v/>
          </cell>
          <cell r="DD619" t="str">
            <v/>
          </cell>
          <cell r="DE619" t="b">
            <v>0</v>
          </cell>
          <cell r="DF619" t="b">
            <v>0</v>
          </cell>
        </row>
        <row r="620">
          <cell r="A620" t="str">
            <v>4587</v>
          </cell>
          <cell r="B620" t="str">
            <v>Test of the Bulk upload facility</v>
          </cell>
          <cell r="C620" t="str">
            <v>D1 - Change in delivery</v>
          </cell>
          <cell r="D620">
            <v>43287</v>
          </cell>
          <cell r="E620" t="str">
            <v>1. Awaiting ICAF Assignment
2.2. Awaiting ME/BICC HLE Quote</v>
          </cell>
          <cell r="F620" t="str">
            <v>During UKLink implementation, the bulk transfer facility wasn’t adequately tested. 
The functionality would be required in a termination or SoLR scenario where continuity of supply is essential. If a Shipper fails, the entire portfolio would need to tran</v>
          </cell>
          <cell r="G620" t="b">
            <v>0</v>
          </cell>
          <cell r="H620" t="str">
            <v/>
          </cell>
          <cell r="I620">
            <v>43122</v>
          </cell>
          <cell r="K620">
            <v>43220</v>
          </cell>
          <cell r="L620" t="b">
            <v>0</v>
          </cell>
          <cell r="M620" t="str">
            <v/>
          </cell>
          <cell r="N620" t="str">
            <v/>
          </cell>
          <cell r="O620" t="str">
            <v/>
          </cell>
          <cell r="P620" t="str">
            <v>Dawn Gallacher</v>
          </cell>
          <cell r="Q620" t="str">
            <v/>
          </cell>
          <cell r="R620" t="str">
            <v>Sat Kalsi</v>
          </cell>
          <cell r="S620" t="str">
            <v>Donna Johnson</v>
          </cell>
          <cell r="T620" t="str">
            <v>CR (Internal)</v>
          </cell>
          <cell r="U620" t="str">
            <v>LIVE</v>
          </cell>
          <cell r="V620" t="b">
            <v>0</v>
          </cell>
          <cell r="X620" t="str">
            <v/>
          </cell>
          <cell r="AD620" t="str">
            <v/>
          </cell>
          <cell r="AF620" t="str">
            <v/>
          </cell>
          <cell r="AN620" t="str">
            <v/>
          </cell>
          <cell r="AR620" t="str">
            <v/>
          </cell>
          <cell r="AS620" t="str">
            <v/>
          </cell>
          <cell r="AZ620" t="str">
            <v/>
          </cell>
          <cell r="BB620" t="str">
            <v/>
          </cell>
          <cell r="BC620" t="str">
            <v/>
          </cell>
          <cell r="BE620" t="b">
            <v>0</v>
          </cell>
          <cell r="BH620">
            <v>43342</v>
          </cell>
          <cell r="BM620" t="str">
            <v/>
          </cell>
          <cell r="BO620" t="str">
            <v>20/07/2018 HS - Pooja starting this work next week.
13/07/2018 RJ - Work will start on 23rd July.
06/07/2018 DC Received approval to proceed by Emma smith today, this has been forwarded to ME Team to complete. This activity can't be started until 23rd Jul</v>
          </cell>
          <cell r="BQ620" t="str">
            <v/>
          </cell>
          <cell r="BS620" t="str">
            <v/>
          </cell>
          <cell r="BU620" t="str">
            <v/>
          </cell>
          <cell r="BW620" t="str">
            <v/>
          </cell>
          <cell r="BX620" t="str">
            <v/>
          </cell>
          <cell r="BY620" t="str">
            <v>50</v>
          </cell>
          <cell r="BZ620" t="str">
            <v/>
          </cell>
          <cell r="CA620" t="str">
            <v>R &amp; N</v>
          </cell>
          <cell r="CB620" t="str">
            <v>XO3648</v>
          </cell>
          <cell r="CC620" t="str">
            <v>Minor Enhancements Team</v>
          </cell>
          <cell r="CD620" t="str">
            <v>ISU</v>
          </cell>
          <cell r="CE620" t="str">
            <v>SPA</v>
          </cell>
          <cell r="CF620" t="str">
            <v>0-30 days</v>
          </cell>
          <cell r="CG620" t="b">
            <v>0</v>
          </cell>
          <cell r="CH620" t="str">
            <v/>
          </cell>
          <cell r="CJ620" t="b">
            <v>0</v>
          </cell>
          <cell r="CK620" t="b">
            <v>0</v>
          </cell>
          <cell r="CL620" t="b">
            <v>1</v>
          </cell>
          <cell r="CM620" t="str">
            <v/>
          </cell>
          <cell r="CN620">
            <v>0</v>
          </cell>
          <cell r="CO620" t="str">
            <v/>
          </cell>
          <cell r="CP620" t="str">
            <v/>
          </cell>
          <cell r="CQ620" t="b">
            <v>0</v>
          </cell>
          <cell r="CR620" t="b">
            <v>1</v>
          </cell>
          <cell r="CS620" t="str">
            <v/>
          </cell>
          <cell r="CT620" t="str">
            <v/>
          </cell>
          <cell r="CU620" t="str">
            <v/>
          </cell>
          <cell r="CV620" t="str">
            <v>Xoserve Internal CR (business improvement initiative)</v>
          </cell>
          <cell r="CW620" t="str">
            <v>All UK Gas Market Participants</v>
          </cell>
          <cell r="CX620" t="b">
            <v>1</v>
          </cell>
          <cell r="CY620" t="b">
            <v>1</v>
          </cell>
          <cell r="CZ620" t="b">
            <v>1</v>
          </cell>
          <cell r="DA620" t="b">
            <v>1</v>
          </cell>
          <cell r="DB620" t="str">
            <v>Service Area 23: Internal</v>
          </cell>
          <cell r="DC620" t="str">
            <v>Two to Five</v>
          </cell>
          <cell r="DD620" t="str">
            <v>High</v>
          </cell>
          <cell r="DE620" t="b">
            <v>0</v>
          </cell>
          <cell r="DF620" t="b">
            <v>1</v>
          </cell>
        </row>
        <row r="621">
          <cell r="A621" t="str">
            <v>4588</v>
          </cell>
          <cell r="B621" t="str">
            <v>Network Templates (New Shipper)</v>
          </cell>
          <cell r="C621" t="str">
            <v>Z1 - Change completed</v>
          </cell>
          <cell r="D621">
            <v>43196</v>
          </cell>
          <cell r="E621" t="str">
            <v>1. Awaiting ICAF Assignment
2.2. Awaiting ME/BICC HLE Quote
11. Change In Delivery
12. CCR/Closedown document in progress
100. Change Completed</v>
          </cell>
          <cell r="F621" t="str">
            <v>DN Sales Templates, FSG Templates, Site Visit Templates, RTB Templates all need New shippers adding (GT2,GT3,GT4,GT5,TGT,NTS) as follows
KAL – KAL-ENERGY Limited
VML – VERMILION ENERGY IRELAND LTD</v>
          </cell>
          <cell r="G621" t="b">
            <v>0</v>
          </cell>
          <cell r="H621" t="str">
            <v/>
          </cell>
          <cell r="I621">
            <v>43122</v>
          </cell>
          <cell r="K621">
            <v>43159</v>
          </cell>
          <cell r="L621" t="b">
            <v>0</v>
          </cell>
          <cell r="M621" t="str">
            <v/>
          </cell>
          <cell r="N621" t="str">
            <v/>
          </cell>
          <cell r="O621" t="str">
            <v/>
          </cell>
          <cell r="P621" t="str">
            <v>Nicola Dowding</v>
          </cell>
          <cell r="Q621" t="str">
            <v/>
          </cell>
          <cell r="R621" t="str">
            <v>Mark Cockayne</v>
          </cell>
          <cell r="S621" t="str">
            <v>Donna Johnson</v>
          </cell>
          <cell r="T621" t="str">
            <v>CR (Internal)</v>
          </cell>
          <cell r="U621" t="str">
            <v>COMPLETE</v>
          </cell>
          <cell r="V621" t="b">
            <v>0</v>
          </cell>
          <cell r="W621">
            <v>43201</v>
          </cell>
          <cell r="X621" t="str">
            <v/>
          </cell>
          <cell r="AD621" t="str">
            <v/>
          </cell>
          <cell r="AF621" t="str">
            <v/>
          </cell>
          <cell r="AN621" t="str">
            <v/>
          </cell>
          <cell r="AR621" t="str">
            <v/>
          </cell>
          <cell r="AS621" t="str">
            <v/>
          </cell>
          <cell r="AZ621" t="str">
            <v/>
          </cell>
          <cell r="BB621" t="str">
            <v/>
          </cell>
          <cell r="BC621" t="str">
            <v/>
          </cell>
          <cell r="BE621" t="b">
            <v>0</v>
          </cell>
          <cell r="BH621">
            <v>43133</v>
          </cell>
          <cell r="BI621">
            <v>43133</v>
          </cell>
          <cell r="BM621" t="str">
            <v/>
          </cell>
          <cell r="BO621" t="str">
            <v>11/04/2018 DC Dan Donovan has sent his approval for this one and 4589. These are both now complete.
23/03/18 AC- Update from Karen - Completed 28/02, however, we have been awaiting approval email from Originator. This was received this morning
22/03/2018</v>
          </cell>
          <cell r="BQ621" t="str">
            <v/>
          </cell>
          <cell r="BS621" t="str">
            <v/>
          </cell>
          <cell r="BU621" t="str">
            <v/>
          </cell>
          <cell r="BW621" t="str">
            <v/>
          </cell>
          <cell r="BX621" t="str">
            <v/>
          </cell>
          <cell r="BY621" t="str">
            <v>50</v>
          </cell>
          <cell r="BZ621" t="str">
            <v/>
          </cell>
          <cell r="CA621" t="str">
            <v>Other</v>
          </cell>
          <cell r="CB621" t="str">
            <v>XO3641</v>
          </cell>
          <cell r="CC621" t="str">
            <v>ME</v>
          </cell>
          <cell r="CD621" t="str">
            <v>Other</v>
          </cell>
          <cell r="CE621" t="str">
            <v>Invoicing</v>
          </cell>
          <cell r="CF621" t="str">
            <v>0-30 days</v>
          </cell>
          <cell r="CG621" t="b">
            <v>0</v>
          </cell>
          <cell r="CH621" t="str">
            <v/>
          </cell>
          <cell r="CJ621" t="b">
            <v>0</v>
          </cell>
          <cell r="CK621" t="b">
            <v>0</v>
          </cell>
          <cell r="CL621" t="b">
            <v>0</v>
          </cell>
          <cell r="CM621" t="str">
            <v/>
          </cell>
          <cell r="CN621">
            <v>0</v>
          </cell>
          <cell r="CO621" t="str">
            <v/>
          </cell>
          <cell r="CP621" t="str">
            <v/>
          </cell>
          <cell r="CQ621" t="b">
            <v>0</v>
          </cell>
          <cell r="CR621" t="b">
            <v>1</v>
          </cell>
          <cell r="CS621" t="str">
            <v/>
          </cell>
          <cell r="CT621" t="str">
            <v/>
          </cell>
          <cell r="CU621" t="str">
            <v/>
          </cell>
          <cell r="CV621" t="str">
            <v>Xoserve Internal CR (business improvement initiative)</v>
          </cell>
          <cell r="CW621" t="str">
            <v>Multiple Market Groups</v>
          </cell>
          <cell r="CX621" t="b">
            <v>1</v>
          </cell>
          <cell r="CY621" t="b">
            <v>1</v>
          </cell>
          <cell r="CZ621" t="b">
            <v>1</v>
          </cell>
          <cell r="DA621" t="b">
            <v>1</v>
          </cell>
          <cell r="DB621" t="str">
            <v>Service Area 23: Internal</v>
          </cell>
          <cell r="DC621" t="str">
            <v/>
          </cell>
          <cell r="DD621" t="str">
            <v>Low</v>
          </cell>
          <cell r="DE621" t="b">
            <v>0</v>
          </cell>
          <cell r="DF621" t="b">
            <v>0</v>
          </cell>
        </row>
        <row r="622">
          <cell r="A622" t="str">
            <v>4589</v>
          </cell>
          <cell r="B622" t="str">
            <v>Network Templates (Name Change)</v>
          </cell>
          <cell r="C622" t="str">
            <v>Z1 - Change completed</v>
          </cell>
          <cell r="D622">
            <v>43170</v>
          </cell>
          <cell r="E622" t="str">
            <v>1. Awaiting ICAF Assignment
2.2. Awaiting ME/BICC HLE Quote
12. CCR/Closedown document in progress
100. Change Completed</v>
          </cell>
          <cell r="F622" t="str">
            <v>DN Sales Templates, FSG Templates, Site Visit Templates, RTB Templates all need the required Name changes for all network template (GT2,GT3,GT4,GT5,TGT,NTS) as follows
DNG- Orsted Salg &amp; Service A/S
TEX – Orsted Sales UK LTD
SOG – EDF Energy Customers LTD</v>
          </cell>
          <cell r="G622" t="b">
            <v>0</v>
          </cell>
          <cell r="H622" t="str">
            <v/>
          </cell>
          <cell r="I622">
            <v>43122</v>
          </cell>
          <cell r="K622">
            <v>43159</v>
          </cell>
          <cell r="L622" t="b">
            <v>0</v>
          </cell>
          <cell r="M622" t="str">
            <v/>
          </cell>
          <cell r="N622" t="str">
            <v/>
          </cell>
          <cell r="O622" t="str">
            <v/>
          </cell>
          <cell r="P622" t="str">
            <v>Nicola Dowling</v>
          </cell>
          <cell r="Q622" t="str">
            <v/>
          </cell>
          <cell r="R622" t="str">
            <v>Mark Cockayne</v>
          </cell>
          <cell r="S622" t="str">
            <v>Donna Johnson</v>
          </cell>
          <cell r="T622" t="str">
            <v>CR (Internal)</v>
          </cell>
          <cell r="U622" t="str">
            <v>COMPLETE</v>
          </cell>
          <cell r="V622" t="b">
            <v>0</v>
          </cell>
          <cell r="W622">
            <v>43170</v>
          </cell>
          <cell r="X622" t="str">
            <v/>
          </cell>
          <cell r="AD622" t="str">
            <v/>
          </cell>
          <cell r="AF622" t="str">
            <v/>
          </cell>
          <cell r="AN622" t="str">
            <v/>
          </cell>
          <cell r="AR622" t="str">
            <v/>
          </cell>
          <cell r="AS622" t="str">
            <v/>
          </cell>
          <cell r="AZ622" t="str">
            <v/>
          </cell>
          <cell r="BB622" t="str">
            <v/>
          </cell>
          <cell r="BC622" t="str">
            <v/>
          </cell>
          <cell r="BE622" t="b">
            <v>0</v>
          </cell>
          <cell r="BH622">
            <v>43133</v>
          </cell>
          <cell r="BI622">
            <v>43151</v>
          </cell>
          <cell r="BM622" t="str">
            <v/>
          </cell>
          <cell r="BO622" t="str">
            <v>11/04/2018 DC Dan Donovan sent his approval for both this and 4588, they are both complete. 
23/03/18 AC- Update from Karen- Completed 28/02, however, we have been awaiting approval email from Originator. This was received this morning
22/03/2018 DC I ha</v>
          </cell>
          <cell r="BQ622" t="str">
            <v/>
          </cell>
          <cell r="BS622" t="str">
            <v/>
          </cell>
          <cell r="BU622" t="str">
            <v/>
          </cell>
          <cell r="BW622" t="str">
            <v/>
          </cell>
          <cell r="BX622" t="str">
            <v/>
          </cell>
          <cell r="BY622" t="str">
            <v>50</v>
          </cell>
          <cell r="BZ622" t="str">
            <v/>
          </cell>
          <cell r="CA622" t="str">
            <v>Other</v>
          </cell>
          <cell r="CB622" t="str">
            <v>X03645</v>
          </cell>
          <cell r="CC622" t="str">
            <v>ME</v>
          </cell>
          <cell r="CD622" t="str">
            <v>Other</v>
          </cell>
          <cell r="CE622" t="str">
            <v>Invoicing</v>
          </cell>
          <cell r="CF622" t="str">
            <v>0-30 days</v>
          </cell>
          <cell r="CG622" t="b">
            <v>1</v>
          </cell>
          <cell r="CH622" t="str">
            <v>Xoserve</v>
          </cell>
          <cell r="CI622">
            <v>43159</v>
          </cell>
          <cell r="CJ622" t="b">
            <v>0</v>
          </cell>
          <cell r="CK622" t="b">
            <v>0</v>
          </cell>
          <cell r="CL622" t="b">
            <v>0</v>
          </cell>
          <cell r="CM622" t="str">
            <v/>
          </cell>
          <cell r="CN622">
            <v>0</v>
          </cell>
          <cell r="CO622" t="str">
            <v/>
          </cell>
          <cell r="CP622" t="str">
            <v>Low</v>
          </cell>
          <cell r="CQ622" t="b">
            <v>0</v>
          </cell>
          <cell r="CR622" t="b">
            <v>0</v>
          </cell>
          <cell r="CS622" t="str">
            <v/>
          </cell>
          <cell r="CT622" t="str">
            <v>Daily</v>
          </cell>
          <cell r="CU622" t="str">
            <v>One</v>
          </cell>
          <cell r="CV622" t="str">
            <v>Xoserve Internal CR (business improvement initiative)</v>
          </cell>
          <cell r="CW622" t="str">
            <v>Xoserve Only</v>
          </cell>
          <cell r="CX622" t="b">
            <v>1</v>
          </cell>
          <cell r="CY622" t="b">
            <v>1</v>
          </cell>
          <cell r="CZ622" t="b">
            <v>1</v>
          </cell>
          <cell r="DA622" t="b">
            <v>1</v>
          </cell>
          <cell r="DB622" t="str">
            <v>Service Area 23: Internal</v>
          </cell>
          <cell r="DC622" t="str">
            <v>None (Xoserve internal initiative)</v>
          </cell>
          <cell r="DD622" t="str">
            <v>Low</v>
          </cell>
          <cell r="DE622" t="b">
            <v>0</v>
          </cell>
          <cell r="DF622" t="b">
            <v>0</v>
          </cell>
        </row>
        <row r="623">
          <cell r="A623" t="str">
            <v>4590</v>
          </cell>
          <cell r="B623" t="str">
            <v>SLSP - Incorrect Seasonal Large Supply Point charging</v>
          </cell>
          <cell r="C623" t="str">
            <v>D1 - Change in delivery</v>
          </cell>
          <cell r="D623">
            <v>43181</v>
          </cell>
          <cell r="E623" t="str">
            <v>1. Awaiting ICAF Assignment
2.2. Awaiting ME/BICC HLE Quote
11. Change In Delivery</v>
          </cell>
          <cell r="F623" t="str">
            <v>The Seasonal Large Supply Point (SLSP) regime, allows certain large sites to only use capacity during their Restricted Capacity Period RCP window. This is an annual contract, usually effective from April –September. Capacity charges are only effective for</v>
          </cell>
          <cell r="G623" t="b">
            <v>0</v>
          </cell>
          <cell r="H623" t="str">
            <v/>
          </cell>
          <cell r="I623">
            <v>43112</v>
          </cell>
          <cell r="K623">
            <v>43343</v>
          </cell>
          <cell r="L623" t="b">
            <v>0</v>
          </cell>
          <cell r="M623" t="str">
            <v/>
          </cell>
          <cell r="N623" t="str">
            <v/>
          </cell>
          <cell r="O623" t="str">
            <v/>
          </cell>
          <cell r="P623" t="str">
            <v>Carole Elwell</v>
          </cell>
          <cell r="Q623" t="str">
            <v/>
          </cell>
          <cell r="R623" t="str">
            <v>Mark Cockayne</v>
          </cell>
          <cell r="S623" t="str">
            <v>Donna Johnson</v>
          </cell>
          <cell r="T623" t="str">
            <v>CR (Internal)</v>
          </cell>
          <cell r="U623" t="str">
            <v>LIVE</v>
          </cell>
          <cell r="V623" t="b">
            <v>0</v>
          </cell>
          <cell r="X623" t="str">
            <v/>
          </cell>
          <cell r="AD623" t="str">
            <v/>
          </cell>
          <cell r="AF623" t="str">
            <v/>
          </cell>
          <cell r="AN623" t="str">
            <v/>
          </cell>
          <cell r="AR623" t="str">
            <v/>
          </cell>
          <cell r="AS623" t="str">
            <v/>
          </cell>
          <cell r="AZ623" t="str">
            <v/>
          </cell>
          <cell r="BB623" t="str">
            <v/>
          </cell>
          <cell r="BC623" t="str">
            <v/>
          </cell>
          <cell r="BE623" t="b">
            <v>0</v>
          </cell>
          <cell r="BH623">
            <v>43395</v>
          </cell>
          <cell r="BM623" t="str">
            <v/>
          </cell>
          <cell r="BO623" t="str">
            <v>20/07/2018 HS - Pooja starting work 20th August.
19/07/2018 HS - Schedule states that work is set to start 20th August.
13/07/2018 RJ - On track.
06/07/2018 RJ - On track.
29/06/2018 RJ - On track.
22/06/2018 RJ - On track.
15/06/2018 RJ - On track.
08/06</v>
          </cell>
          <cell r="BQ623" t="str">
            <v/>
          </cell>
          <cell r="BS623" t="str">
            <v/>
          </cell>
          <cell r="BU623" t="str">
            <v/>
          </cell>
          <cell r="BW623" t="str">
            <v/>
          </cell>
          <cell r="BX623" t="str">
            <v/>
          </cell>
          <cell r="BY623" t="str">
            <v>50</v>
          </cell>
          <cell r="BZ623" t="str">
            <v/>
          </cell>
          <cell r="CA623" t="str">
            <v>Data Office</v>
          </cell>
          <cell r="CB623" t="str">
            <v>XO3644</v>
          </cell>
          <cell r="CC623" t="str">
            <v>Minor Enhancements Team</v>
          </cell>
          <cell r="CD623" t="str">
            <v>ISU</v>
          </cell>
          <cell r="CE623" t="str">
            <v>Invoicing</v>
          </cell>
          <cell r="CF623" t="str">
            <v>0-30 days</v>
          </cell>
          <cell r="CG623" t="b">
            <v>1</v>
          </cell>
          <cell r="CH623" t="str">
            <v>Xoserve</v>
          </cell>
          <cell r="CI623">
            <v>43190</v>
          </cell>
          <cell r="CJ623" t="b">
            <v>0</v>
          </cell>
          <cell r="CK623" t="b">
            <v>0</v>
          </cell>
          <cell r="CL623" t="b">
            <v>0</v>
          </cell>
          <cell r="CM623" t="str">
            <v/>
          </cell>
          <cell r="CN623">
            <v>0</v>
          </cell>
          <cell r="CO623" t="str">
            <v/>
          </cell>
          <cell r="CP623" t="str">
            <v>Medium</v>
          </cell>
          <cell r="CQ623" t="b">
            <v>0</v>
          </cell>
          <cell r="CR623" t="b">
            <v>1</v>
          </cell>
          <cell r="CS623" t="str">
            <v/>
          </cell>
          <cell r="CT623" t="str">
            <v>Monthly</v>
          </cell>
          <cell r="CU623" t="str">
            <v>One</v>
          </cell>
          <cell r="CV623" t="str">
            <v>Xoserve Internal CR (business improvement initiative)</v>
          </cell>
          <cell r="CW623" t="str">
            <v>Multiple Market Groups</v>
          </cell>
          <cell r="CX623" t="b">
            <v>0</v>
          </cell>
          <cell r="CY623" t="b">
            <v>1</v>
          </cell>
          <cell r="CZ623" t="b">
            <v>0</v>
          </cell>
          <cell r="DA623" t="b">
            <v>0</v>
          </cell>
          <cell r="DB623" t="str">
            <v>Service Area 23: Internal</v>
          </cell>
          <cell r="DC623" t="str">
            <v>Two to Five</v>
          </cell>
          <cell r="DD623" t="str">
            <v>Medium</v>
          </cell>
          <cell r="DE623" t="b">
            <v>0</v>
          </cell>
          <cell r="DF623" t="b">
            <v>0</v>
          </cell>
        </row>
        <row r="624">
          <cell r="A624" t="str">
            <v>4591</v>
          </cell>
          <cell r="B624" t="str">
            <v>FOF environment for GDE Lookup tables in SAP BW</v>
          </cell>
          <cell r="C624" t="str">
            <v>X1 - Xoserve propose change not required</v>
          </cell>
          <cell r="D624">
            <v>43244</v>
          </cell>
          <cell r="E624" t="str">
            <v>X1 - Xoserve propose change not required</v>
          </cell>
          <cell r="F624" t="str">
            <v>As part of UKLP CR12 lookup tables were implemented in SAP BW to hold data pertinent to the Gas Deficit Emergency (GDE) solution which would be consumed in the event of a GDE. Owing to the fact that a GDE is extremely rare it was agreed at Portfolio Chang</v>
          </cell>
          <cell r="G624" t="b">
            <v>0</v>
          </cell>
          <cell r="H624" t="str">
            <v>XOS3658</v>
          </cell>
          <cell r="I624">
            <v>43123</v>
          </cell>
          <cell r="K624">
            <v>43281</v>
          </cell>
          <cell r="L624" t="b">
            <v>0</v>
          </cell>
          <cell r="M624" t="str">
            <v/>
          </cell>
          <cell r="N624" t="str">
            <v/>
          </cell>
          <cell r="O624" t="str">
            <v/>
          </cell>
          <cell r="P624" t="str">
            <v>Julie Bretherton</v>
          </cell>
          <cell r="Q624" t="str">
            <v/>
          </cell>
          <cell r="R624" t="str">
            <v>Emma Smith</v>
          </cell>
          <cell r="S624" t="str">
            <v>Simon Harris</v>
          </cell>
          <cell r="T624" t="str">
            <v>CR (Internal)</v>
          </cell>
          <cell r="U624" t="str">
            <v>LIVE</v>
          </cell>
          <cell r="V624" t="b">
            <v>0</v>
          </cell>
          <cell r="X624" t="str">
            <v/>
          </cell>
          <cell r="AD624" t="str">
            <v/>
          </cell>
          <cell r="AF624" t="str">
            <v/>
          </cell>
          <cell r="AN624" t="str">
            <v/>
          </cell>
          <cell r="AR624" t="str">
            <v/>
          </cell>
          <cell r="AS624" t="str">
            <v/>
          </cell>
          <cell r="AZ624" t="str">
            <v/>
          </cell>
          <cell r="BB624" t="str">
            <v/>
          </cell>
          <cell r="BC624" t="str">
            <v/>
          </cell>
          <cell r="BE624" t="b">
            <v>0</v>
          </cell>
          <cell r="BM624" t="str">
            <v/>
          </cell>
          <cell r="BO624" t="str">
            <v xml:space="preserve">06/07/2018 DC Chased Dan again for an update on this change.
20/06/2018 DC Dan Donovan has been discussing this with Rob Smith, Rob is to raise a Risk and inform NG we will not be proceeding with this change.  Dan can then close the change.
24/05/2018 DC </v>
          </cell>
          <cell r="BQ624" t="str">
            <v/>
          </cell>
          <cell r="BS624" t="str">
            <v/>
          </cell>
          <cell r="BU624" t="str">
            <v/>
          </cell>
          <cell r="BW624" t="str">
            <v/>
          </cell>
          <cell r="BX624" t="str">
            <v/>
          </cell>
          <cell r="BY624" t="str">
            <v/>
          </cell>
          <cell r="BZ624" t="str">
            <v/>
          </cell>
          <cell r="CA624" t="str">
            <v>R &amp; N</v>
          </cell>
          <cell r="CB624" t="str">
            <v/>
          </cell>
          <cell r="CC624" t="str">
            <v>Third Party SI / Service Provider</v>
          </cell>
          <cell r="CD624" t="str">
            <v>BW</v>
          </cell>
          <cell r="CE624" t="str">
            <v>Other</v>
          </cell>
          <cell r="CF624" t="str">
            <v>30-60 days</v>
          </cell>
          <cell r="CG624" t="b">
            <v>0</v>
          </cell>
          <cell r="CH624" t="str">
            <v/>
          </cell>
          <cell r="CJ624" t="b">
            <v>0</v>
          </cell>
          <cell r="CK624" t="b">
            <v>0</v>
          </cell>
          <cell r="CL624" t="b">
            <v>0</v>
          </cell>
          <cell r="CM624" t="str">
            <v/>
          </cell>
          <cell r="CN624">
            <v>0</v>
          </cell>
          <cell r="CO624" t="str">
            <v/>
          </cell>
          <cell r="CP624" t="str">
            <v/>
          </cell>
          <cell r="CQ624" t="b">
            <v>0</v>
          </cell>
          <cell r="CR624" t="b">
            <v>0</v>
          </cell>
          <cell r="CS624" t="str">
            <v/>
          </cell>
          <cell r="CT624" t="str">
            <v/>
          </cell>
          <cell r="CU624" t="str">
            <v/>
          </cell>
          <cell r="CV624" t="str">
            <v>Xoserve Internal CR (business improvement initiative)</v>
          </cell>
          <cell r="CW624" t="str">
            <v>Xoserve Only</v>
          </cell>
          <cell r="CX624" t="b">
            <v>0</v>
          </cell>
          <cell r="CY624" t="b">
            <v>0</v>
          </cell>
          <cell r="CZ624" t="b">
            <v>0</v>
          </cell>
          <cell r="DA624" t="b">
            <v>0</v>
          </cell>
          <cell r="DB624" t="str">
            <v>Service Area 23: Internal</v>
          </cell>
          <cell r="DC624" t="str">
            <v>None (Xoserve internal initiative)</v>
          </cell>
          <cell r="DD624" t="str">
            <v>High</v>
          </cell>
          <cell r="DE624" t="b">
            <v>0</v>
          </cell>
          <cell r="DF624" t="b">
            <v>0</v>
          </cell>
        </row>
        <row r="625">
          <cell r="A625" t="str">
            <v>4592</v>
          </cell>
          <cell r="B625" t="str">
            <v>BIRST work item inclusion &amp; multiple daily updates</v>
          </cell>
          <cell r="C625" t="str">
            <v>D1 - Change in delivery</v>
          </cell>
          <cell r="D625">
            <v>43217</v>
          </cell>
          <cell r="E625" t="str">
            <v>1. Awaiting ICAF Assignment
2.1. Start-Up Approach In Progress
11. Change In Delivery</v>
          </cell>
          <cell r="F625" t="str">
            <v>At present Exceptions are reported into BIRST once a day at 08:45, however to improve the current reporting abilities and in readiness for the absorption of Exceptions into the business; the frequency of updates requires to be increased along with the inc</v>
          </cell>
          <cell r="G625" t="b">
            <v>0</v>
          </cell>
          <cell r="H625" t="str">
            <v/>
          </cell>
          <cell r="I625">
            <v>43123</v>
          </cell>
          <cell r="K625">
            <v>43280</v>
          </cell>
          <cell r="L625" t="b">
            <v>0</v>
          </cell>
          <cell r="M625" t="str">
            <v/>
          </cell>
          <cell r="N625" t="str">
            <v/>
          </cell>
          <cell r="O625" t="str">
            <v/>
          </cell>
          <cell r="P625" t="str">
            <v>Jo Duncan</v>
          </cell>
          <cell r="Q625" t="str">
            <v/>
          </cell>
          <cell r="R625" t="str">
            <v>Sandra Simpson</v>
          </cell>
          <cell r="S625" t="str">
            <v>Jo Duncan</v>
          </cell>
          <cell r="T625" t="str">
            <v>CR (Internal)</v>
          </cell>
          <cell r="U625" t="str">
            <v>LIVE</v>
          </cell>
          <cell r="V625" t="b">
            <v>0</v>
          </cell>
          <cell r="X625" t="str">
            <v/>
          </cell>
          <cell r="AD625" t="str">
            <v/>
          </cell>
          <cell r="AF625" t="str">
            <v/>
          </cell>
          <cell r="AN625" t="str">
            <v/>
          </cell>
          <cell r="AR625" t="str">
            <v/>
          </cell>
          <cell r="AS625" t="str">
            <v/>
          </cell>
          <cell r="AZ625" t="str">
            <v/>
          </cell>
          <cell r="BB625" t="str">
            <v/>
          </cell>
          <cell r="BC625" t="str">
            <v/>
          </cell>
          <cell r="BE625" t="b">
            <v>0</v>
          </cell>
          <cell r="BH625">
            <v>43308</v>
          </cell>
          <cell r="BM625" t="str">
            <v/>
          </cell>
          <cell r="BO625" t="str">
            <v xml:space="preserve">20/07/2018 HS - See previous notes.
13/07/2018 RJ - Pushed out to end of August from 27th July due to issues with IS ops to get the required data. Difficult due to annual leave.
06/07/2018 DC Imp date moved to end of juky a per jo duncan.
22/06/2018 RJ - </v>
          </cell>
          <cell r="BQ625" t="str">
            <v/>
          </cell>
          <cell r="BS625" t="str">
            <v/>
          </cell>
          <cell r="BU625" t="str">
            <v/>
          </cell>
          <cell r="BW625" t="str">
            <v/>
          </cell>
          <cell r="BX625" t="str">
            <v/>
          </cell>
          <cell r="BY625" t="str">
            <v/>
          </cell>
          <cell r="BZ625" t="str">
            <v/>
          </cell>
          <cell r="CA625" t="str">
            <v>Data Office</v>
          </cell>
          <cell r="CB625" t="str">
            <v/>
          </cell>
          <cell r="CC625" t="str">
            <v>Xoserve Resource</v>
          </cell>
          <cell r="CD625" t="str">
            <v>Birst</v>
          </cell>
          <cell r="CE625" t="str">
            <v>SPA</v>
          </cell>
          <cell r="CF625" t="str">
            <v>0-30 days</v>
          </cell>
          <cell r="CG625" t="b">
            <v>1</v>
          </cell>
          <cell r="CH625" t="str">
            <v>Xoserve</v>
          </cell>
          <cell r="CI625">
            <v>43189</v>
          </cell>
          <cell r="CJ625" t="b">
            <v>0</v>
          </cell>
          <cell r="CK625" t="b">
            <v>0</v>
          </cell>
          <cell r="CL625" t="b">
            <v>0</v>
          </cell>
          <cell r="CM625" t="str">
            <v/>
          </cell>
          <cell r="CN625">
            <v>0</v>
          </cell>
          <cell r="CO625" t="str">
            <v/>
          </cell>
          <cell r="CP625" t="str">
            <v>Medium</v>
          </cell>
          <cell r="CQ625" t="b">
            <v>0</v>
          </cell>
          <cell r="CR625" t="b">
            <v>0</v>
          </cell>
          <cell r="CS625" t="str">
            <v/>
          </cell>
          <cell r="CT625" t="str">
            <v>Daily</v>
          </cell>
          <cell r="CU625" t="str">
            <v>One</v>
          </cell>
          <cell r="CV625" t="str">
            <v>Xoserve Internal CR (business improvement initiative)</v>
          </cell>
          <cell r="CW625" t="str">
            <v>Xoserve Only</v>
          </cell>
          <cell r="CX625" t="b">
            <v>0</v>
          </cell>
          <cell r="CY625" t="b">
            <v>0</v>
          </cell>
          <cell r="CZ625" t="b">
            <v>0</v>
          </cell>
          <cell r="DA625" t="b">
            <v>1</v>
          </cell>
          <cell r="DB625" t="str">
            <v>Service Area 23: Internal</v>
          </cell>
          <cell r="DC625" t="str">
            <v>None (Xoserve internal initiative)</v>
          </cell>
          <cell r="DD625" t="str">
            <v>High</v>
          </cell>
          <cell r="DE625" t="b">
            <v>0</v>
          </cell>
          <cell r="DF625" t="b">
            <v>0</v>
          </cell>
        </row>
        <row r="626">
          <cell r="A626" t="str">
            <v>4593</v>
          </cell>
          <cell r="B626" t="str">
            <v>Removal of Backbiling Exceptions (BB02, BB04, BB05)</v>
          </cell>
          <cell r="C626" t="str">
            <v>B2 - Awaiting ME/Data Office/MR HLE quote</v>
          </cell>
          <cell r="D626">
            <v>43123</v>
          </cell>
          <cell r="E626" t="str">
            <v>1. Awaiting ICAF Assignment
2.2. Awaiting ME/BICC HLE Quote</v>
          </cell>
          <cell r="F626" t="str">
            <v>As part of UK Link Programme design, three business exceptions were designed to manage the Backbiling process, BB02, BB04 and BB05. All Backbiling exceptions that have been and are being generated since 1st June are invalid and do not support any aspect o</v>
          </cell>
          <cell r="G626" t="b">
            <v>0</v>
          </cell>
          <cell r="H626" t="str">
            <v/>
          </cell>
          <cell r="I626">
            <v>43123</v>
          </cell>
          <cell r="K626">
            <v>43281</v>
          </cell>
          <cell r="L626" t="b">
            <v>0</v>
          </cell>
          <cell r="M626" t="str">
            <v/>
          </cell>
          <cell r="N626" t="str">
            <v/>
          </cell>
          <cell r="O626" t="str">
            <v/>
          </cell>
          <cell r="P626" t="str">
            <v>Jo Duncan</v>
          </cell>
          <cell r="Q626" t="str">
            <v/>
          </cell>
          <cell r="R626" t="str">
            <v>Sandra Simpson</v>
          </cell>
          <cell r="S626" t="str">
            <v>Donna Johnson</v>
          </cell>
          <cell r="T626" t="str">
            <v>CR (Internal)</v>
          </cell>
          <cell r="U626" t="str">
            <v>LIVE</v>
          </cell>
          <cell r="V626" t="b">
            <v>0</v>
          </cell>
          <cell r="X626" t="str">
            <v/>
          </cell>
          <cell r="AD626" t="str">
            <v/>
          </cell>
          <cell r="AF626" t="str">
            <v/>
          </cell>
          <cell r="AN626" t="str">
            <v/>
          </cell>
          <cell r="AR626" t="str">
            <v/>
          </cell>
          <cell r="AS626" t="str">
            <v/>
          </cell>
          <cell r="AZ626" t="str">
            <v/>
          </cell>
          <cell r="BB626" t="str">
            <v/>
          </cell>
          <cell r="BC626" t="str">
            <v/>
          </cell>
          <cell r="BE626" t="b">
            <v>0</v>
          </cell>
          <cell r="BM626" t="str">
            <v/>
          </cell>
          <cell r="BO626" t="str">
            <v>20/07/2018 HS - Still on hold.
13/07/2018 RJ - On hold due to ongoing back billing issues.
06/07/2018 RJ - HLE in progress.
29/06/2018 RJ - Smita to chase for update from Pooja/Rob.
22/06/2018 RJ - Should be complete by 27th June. 
15/06/2018 RJ - HLE sta</v>
          </cell>
          <cell r="BQ626" t="str">
            <v/>
          </cell>
          <cell r="BS626" t="str">
            <v/>
          </cell>
          <cell r="BU626" t="str">
            <v/>
          </cell>
          <cell r="BW626" t="str">
            <v/>
          </cell>
          <cell r="BX626" t="str">
            <v/>
          </cell>
          <cell r="BY626" t="str">
            <v>50</v>
          </cell>
          <cell r="BZ626" t="str">
            <v/>
          </cell>
          <cell r="CA626" t="str">
            <v>R &amp; N</v>
          </cell>
          <cell r="CB626" t="str">
            <v>XO3645</v>
          </cell>
          <cell r="CC626" t="str">
            <v>Minor Enhancements Team</v>
          </cell>
          <cell r="CD626" t="str">
            <v>ISU</v>
          </cell>
          <cell r="CE626" t="str">
            <v>Invoicing</v>
          </cell>
          <cell r="CF626" t="str">
            <v>0-30 days</v>
          </cell>
          <cell r="CG626" t="b">
            <v>1</v>
          </cell>
          <cell r="CH626" t="str">
            <v>Xoserve</v>
          </cell>
          <cell r="CI626">
            <v>43281</v>
          </cell>
          <cell r="CJ626" t="b">
            <v>0</v>
          </cell>
          <cell r="CK626" t="b">
            <v>0</v>
          </cell>
          <cell r="CL626" t="b">
            <v>0</v>
          </cell>
          <cell r="CM626" t="str">
            <v/>
          </cell>
          <cell r="CN626">
            <v>0</v>
          </cell>
          <cell r="CO626" t="str">
            <v/>
          </cell>
          <cell r="CP626" t="str">
            <v>Medium</v>
          </cell>
          <cell r="CQ626" t="b">
            <v>0</v>
          </cell>
          <cell r="CR626" t="b">
            <v>0</v>
          </cell>
          <cell r="CS626" t="str">
            <v/>
          </cell>
          <cell r="CT626" t="str">
            <v>Daily</v>
          </cell>
          <cell r="CU626" t="str">
            <v>One</v>
          </cell>
          <cell r="CV626" t="str">
            <v>Xoserve Internal CR (business improvement initiative)</v>
          </cell>
          <cell r="CW626" t="str">
            <v>Xoserve Only</v>
          </cell>
          <cell r="CX626" t="b">
            <v>0</v>
          </cell>
          <cell r="CY626" t="b">
            <v>0</v>
          </cell>
          <cell r="CZ626" t="b">
            <v>0</v>
          </cell>
          <cell r="DA626" t="b">
            <v>0</v>
          </cell>
          <cell r="DB626" t="str">
            <v>Service Area 23: Internal</v>
          </cell>
          <cell r="DC626" t="str">
            <v>None (Xoserve internal initiative)</v>
          </cell>
          <cell r="DD626" t="str">
            <v>Low</v>
          </cell>
          <cell r="DE626" t="b">
            <v>0</v>
          </cell>
          <cell r="DF626" t="b">
            <v>0</v>
          </cell>
        </row>
        <row r="627">
          <cell r="A627" t="str">
            <v>4652</v>
          </cell>
          <cell r="B627" t="str">
            <v>NGS Asset Report – Site Visit Check Read (Gazprom Energy)</v>
          </cell>
          <cell r="C627" t="str">
            <v>Z2 - Change cancelled</v>
          </cell>
          <cell r="D627">
            <v>43214</v>
          </cell>
          <cell r="E627" t="str">
            <v>1. Awaiting ICAF Assignment
99. Change Cancelled</v>
          </cell>
          <cell r="F627" t="str">
            <v>Customer has requested for Site Visit Check Read to be implemented into the report. This data is currently not available in the Universe. DSO needs to be added in one of the universes to get the field and 2 derived tables are required for which custom SQL</v>
          </cell>
          <cell r="G627" t="b">
            <v>0</v>
          </cell>
          <cell r="H627" t="str">
            <v/>
          </cell>
          <cell r="I627">
            <v>43213</v>
          </cell>
          <cell r="K627">
            <v>43251</v>
          </cell>
          <cell r="L627" t="b">
            <v>0</v>
          </cell>
          <cell r="M627" t="str">
            <v/>
          </cell>
          <cell r="N627" t="str">
            <v/>
          </cell>
          <cell r="O627" t="str">
            <v/>
          </cell>
          <cell r="P627" t="str">
            <v>Greg Causon</v>
          </cell>
          <cell r="Q627" t="str">
            <v/>
          </cell>
          <cell r="R627" t="str">
            <v>Steve Nunnington</v>
          </cell>
          <cell r="S627" t="str">
            <v/>
          </cell>
          <cell r="T627" t="str">
            <v>CR (ASR)</v>
          </cell>
          <cell r="U627" t="str">
            <v>CLOSED</v>
          </cell>
          <cell r="V627" t="b">
            <v>0</v>
          </cell>
          <cell r="W627">
            <v>43214</v>
          </cell>
          <cell r="X627" t="str">
            <v/>
          </cell>
          <cell r="AD627" t="str">
            <v/>
          </cell>
          <cell r="AF627" t="str">
            <v/>
          </cell>
          <cell r="AN627" t="str">
            <v/>
          </cell>
          <cell r="AR627" t="str">
            <v/>
          </cell>
          <cell r="AS627" t="str">
            <v/>
          </cell>
          <cell r="AZ627" t="str">
            <v/>
          </cell>
          <cell r="BB627" t="str">
            <v/>
          </cell>
          <cell r="BC627" t="str">
            <v/>
          </cell>
          <cell r="BE627" t="b">
            <v>0</v>
          </cell>
          <cell r="BM627" t="str">
            <v/>
          </cell>
          <cell r="BO627" t="str">
            <v>24/04/2018 DC after a discussion with Mike Orlser and Greg Causon today this change has been cancelled.  The original request came in from the customer but to complete the report required Data Office need to do some work, a CR needs to be raised but is wi</v>
          </cell>
          <cell r="BQ627" t="str">
            <v/>
          </cell>
          <cell r="BS627" t="str">
            <v/>
          </cell>
          <cell r="BU627" t="str">
            <v/>
          </cell>
          <cell r="BW627" t="str">
            <v/>
          </cell>
          <cell r="BX627" t="str">
            <v/>
          </cell>
          <cell r="BY627" t="str">
            <v/>
          </cell>
          <cell r="BZ627" t="str">
            <v/>
          </cell>
          <cell r="CA627" t="str">
            <v>ICAF</v>
          </cell>
          <cell r="CB627" t="str">
            <v/>
          </cell>
          <cell r="CC627" t="str">
            <v/>
          </cell>
          <cell r="CD627" t="str">
            <v>BW</v>
          </cell>
          <cell r="CE627" t="str">
            <v>Other</v>
          </cell>
          <cell r="CF627" t="str">
            <v>0-30 days</v>
          </cell>
          <cell r="CG627" t="b">
            <v>0</v>
          </cell>
          <cell r="CH627" t="str">
            <v/>
          </cell>
          <cell r="CJ627" t="b">
            <v>0</v>
          </cell>
          <cell r="CK627" t="b">
            <v>0</v>
          </cell>
          <cell r="CL627" t="b">
            <v>0</v>
          </cell>
          <cell r="CM627" t="str">
            <v/>
          </cell>
          <cell r="CN627">
            <v>0</v>
          </cell>
          <cell r="CO627" t="str">
            <v/>
          </cell>
          <cell r="CP627" t="str">
            <v/>
          </cell>
          <cell r="CQ627" t="b">
            <v>0</v>
          </cell>
          <cell r="CR627" t="b">
            <v>0</v>
          </cell>
          <cell r="CS627" t="str">
            <v/>
          </cell>
          <cell r="CT627" t="str">
            <v/>
          </cell>
          <cell r="CU627" t="str">
            <v/>
          </cell>
          <cell r="CV627" t="str">
            <v/>
          </cell>
          <cell r="CW627" t="str">
            <v/>
          </cell>
          <cell r="CX627" t="b">
            <v>0</v>
          </cell>
          <cell r="CY627" t="b">
            <v>0</v>
          </cell>
          <cell r="CZ627" t="b">
            <v>0</v>
          </cell>
          <cell r="DA627" t="b">
            <v>0</v>
          </cell>
          <cell r="DB627" t="str">
            <v/>
          </cell>
          <cell r="DC627" t="str">
            <v/>
          </cell>
          <cell r="DD627" t="str">
            <v/>
          </cell>
          <cell r="DE627" t="b">
            <v>0</v>
          </cell>
          <cell r="DF627" t="b">
            <v>0</v>
          </cell>
        </row>
        <row r="628">
          <cell r="A628" t="str">
            <v>4636</v>
          </cell>
          <cell r="B628" t="str">
            <v xml:space="preserve"> ASR – AS20180277 ENGIE Enhanced Portfolio shipper pack (VOL)</v>
          </cell>
          <cell r="C628" t="str">
            <v>D1 - Change in delivery</v>
          </cell>
          <cell r="D628">
            <v>43266</v>
          </cell>
          <cell r="E628" t="str">
            <v>1. Awaiting ICAF Assignment
2.1. Start-Up Approach In Progress
11. Change In Delivery
20/04/18 - 3.2. ASR Awaiting Customer Approval</v>
          </cell>
          <cell r="F628" t="str">
            <v>The Shipper performance generated for all shippers. We have developed a report that provides the supplier for all topics at MPRN level. This was created for the CNG short code but is now required for the VOL short code.
BICC have provided confirmation th</v>
          </cell>
          <cell r="G628" t="b">
            <v>0</v>
          </cell>
          <cell r="H628" t="str">
            <v/>
          </cell>
          <cell r="I628">
            <v>43185</v>
          </cell>
          <cell r="K628">
            <v>43245</v>
          </cell>
          <cell r="L628" t="b">
            <v>0</v>
          </cell>
          <cell r="M628" t="str">
            <v/>
          </cell>
          <cell r="N628" t="str">
            <v/>
          </cell>
          <cell r="O628" t="str">
            <v/>
          </cell>
          <cell r="P628" t="str">
            <v>Greg Causon</v>
          </cell>
          <cell r="Q628" t="str">
            <v/>
          </cell>
          <cell r="R628" t="str">
            <v>Emma Smith</v>
          </cell>
          <cell r="S628" t="str">
            <v>Jo Duncan</v>
          </cell>
          <cell r="T628" t="str">
            <v>CR (ASR)</v>
          </cell>
          <cell r="U628" t="str">
            <v>LIVE</v>
          </cell>
          <cell r="V628" t="b">
            <v>0</v>
          </cell>
          <cell r="X628" t="str">
            <v/>
          </cell>
          <cell r="AD628" t="str">
            <v/>
          </cell>
          <cell r="AF628" t="str">
            <v/>
          </cell>
          <cell r="AN628" t="str">
            <v/>
          </cell>
          <cell r="AR628" t="str">
            <v/>
          </cell>
          <cell r="AS628" t="str">
            <v/>
          </cell>
          <cell r="AZ628" t="str">
            <v/>
          </cell>
          <cell r="BB628" t="str">
            <v/>
          </cell>
          <cell r="BC628" t="str">
            <v/>
          </cell>
          <cell r="BE628" t="b">
            <v>0</v>
          </cell>
          <cell r="BH628">
            <v>43373</v>
          </cell>
          <cell r="BM628" t="str">
            <v/>
          </cell>
          <cell r="BO628" t="str">
            <v>20/07/2018 HS - Universe Changes. Jo Duncan to confirm when she knows more.
13/07/2018 RJ - Local copy delivered. Moved to end of September to allow for universe changes. Date moved from 30th August to 30th September.
06/07/2018 RJ - Linked to universe ch</v>
          </cell>
          <cell r="BQ628" t="str">
            <v/>
          </cell>
          <cell r="BS628" t="str">
            <v/>
          </cell>
          <cell r="BU628" t="str">
            <v/>
          </cell>
          <cell r="BW628" t="str">
            <v/>
          </cell>
          <cell r="BX628" t="str">
            <v/>
          </cell>
          <cell r="BY628" t="str">
            <v/>
          </cell>
          <cell r="BZ628" t="str">
            <v/>
          </cell>
          <cell r="CA628" t="str">
            <v>Data Office</v>
          </cell>
          <cell r="CB628" t="str">
            <v/>
          </cell>
          <cell r="CC628" t="str">
            <v>Xoserve Resource</v>
          </cell>
          <cell r="CD628" t="str">
            <v>Other</v>
          </cell>
          <cell r="CE628" t="str">
            <v>Other</v>
          </cell>
          <cell r="CF628" t="str">
            <v>0-30 days</v>
          </cell>
          <cell r="CG628" t="b">
            <v>0</v>
          </cell>
          <cell r="CH628" t="str">
            <v/>
          </cell>
          <cell r="CJ628" t="b">
            <v>0</v>
          </cell>
          <cell r="CK628" t="b">
            <v>0</v>
          </cell>
          <cell r="CL628" t="b">
            <v>0</v>
          </cell>
          <cell r="CM628" t="str">
            <v/>
          </cell>
          <cell r="CN628">
            <v>0</v>
          </cell>
          <cell r="CO628" t="str">
            <v/>
          </cell>
          <cell r="CP628" t="str">
            <v/>
          </cell>
          <cell r="CQ628" t="b">
            <v>0</v>
          </cell>
          <cell r="CR628" t="b">
            <v>0</v>
          </cell>
          <cell r="CS628" t="str">
            <v/>
          </cell>
          <cell r="CT628" t="str">
            <v/>
          </cell>
          <cell r="CU628" t="str">
            <v/>
          </cell>
          <cell r="CV628" t="str">
            <v>Additional or 3rd Party Service Request</v>
          </cell>
          <cell r="CW628" t="str">
            <v>One Market Participant</v>
          </cell>
          <cell r="CX628" t="b">
            <v>1</v>
          </cell>
          <cell r="CY628" t="b">
            <v>0</v>
          </cell>
          <cell r="CZ628" t="b">
            <v>0</v>
          </cell>
          <cell r="DA628" t="b">
            <v>0</v>
          </cell>
          <cell r="DB628" t="str">
            <v>Service Area 24: Additional Service Request or Third Party Request</v>
          </cell>
          <cell r="DC628" t="str">
            <v>One</v>
          </cell>
          <cell r="DD628" t="str">
            <v>Low</v>
          </cell>
          <cell r="DE628" t="b">
            <v>0</v>
          </cell>
          <cell r="DF628" t="b">
            <v>0</v>
          </cell>
        </row>
        <row r="629">
          <cell r="A629" t="str">
            <v>4637</v>
          </cell>
          <cell r="B629" t="str">
            <v xml:space="preserve"> ASR – Corona Bypass AS20180273</v>
          </cell>
          <cell r="C629" t="str">
            <v>Z1 - Change completed</v>
          </cell>
          <cell r="D629">
            <v>43259</v>
          </cell>
          <cell r="E629" t="str">
            <v>1. Awaiting ICAF Assignment
2.1. Start-Up Approach In Progress
11. Change In Delivery
Z1 - Change completed</v>
          </cell>
          <cell r="F629" t="str">
            <v xml:space="preserve">The customer already receives the Cora Bypass report which contains the following fields:
Shipper Short Code
Meter Point Reference
Bypass Indicator
MAM ID
Meter Serial Number
Meter Model Name
Meter Manufacturer
Meter Capacity
Meter Reading Factor
Number </v>
          </cell>
          <cell r="G629" t="b">
            <v>0</v>
          </cell>
          <cell r="H629" t="str">
            <v/>
          </cell>
          <cell r="I629">
            <v>43185</v>
          </cell>
          <cell r="K629">
            <v>43245</v>
          </cell>
          <cell r="L629" t="b">
            <v>0</v>
          </cell>
          <cell r="M629" t="str">
            <v/>
          </cell>
          <cell r="N629" t="str">
            <v/>
          </cell>
          <cell r="O629" t="str">
            <v/>
          </cell>
          <cell r="P629" t="str">
            <v>Greg Causon</v>
          </cell>
          <cell r="Q629" t="str">
            <v/>
          </cell>
          <cell r="R629" t="str">
            <v>Emma Smith</v>
          </cell>
          <cell r="S629" t="str">
            <v>Jo Duncan</v>
          </cell>
          <cell r="T629" t="str">
            <v>CR (ASR)</v>
          </cell>
          <cell r="U629" t="str">
            <v>COMPLETE</v>
          </cell>
          <cell r="V629" t="b">
            <v>0</v>
          </cell>
          <cell r="W629">
            <v>43259</v>
          </cell>
          <cell r="X629" t="str">
            <v/>
          </cell>
          <cell r="AD629" t="str">
            <v/>
          </cell>
          <cell r="AF629" t="str">
            <v/>
          </cell>
          <cell r="AN629" t="str">
            <v/>
          </cell>
          <cell r="AR629" t="str">
            <v/>
          </cell>
          <cell r="AS629" t="str">
            <v/>
          </cell>
          <cell r="AZ629" t="str">
            <v/>
          </cell>
          <cell r="BB629" t="str">
            <v/>
          </cell>
          <cell r="BC629" t="str">
            <v/>
          </cell>
          <cell r="BE629" t="b">
            <v>0</v>
          </cell>
          <cell r="BH629">
            <v>43245</v>
          </cell>
          <cell r="BI629">
            <v>43245</v>
          </cell>
          <cell r="BM629" t="str">
            <v/>
          </cell>
          <cell r="BO629" t="str">
            <v>08/06/2018 DC Update from Greg Causon: The report has been delivered and we can now close this change.
31/05/2018 RJ Update from Jo Duncan: Delivered on time. Greg to provide update and closure email after first run of production file on 02/06. Forecast d</v>
          </cell>
          <cell r="BQ629" t="str">
            <v/>
          </cell>
          <cell r="BS629" t="str">
            <v/>
          </cell>
          <cell r="BU629" t="str">
            <v/>
          </cell>
          <cell r="BW629" t="str">
            <v/>
          </cell>
          <cell r="BX629" t="str">
            <v/>
          </cell>
          <cell r="BY629" t="str">
            <v/>
          </cell>
          <cell r="BZ629" t="str">
            <v/>
          </cell>
          <cell r="CA629" t="str">
            <v>Data Office</v>
          </cell>
          <cell r="CB629" t="str">
            <v/>
          </cell>
          <cell r="CC629" t="str">
            <v>Xoserve Resource</v>
          </cell>
          <cell r="CD629" t="str">
            <v>Other</v>
          </cell>
          <cell r="CE629" t="str">
            <v>Other</v>
          </cell>
          <cell r="CF629" t="str">
            <v>0-30 days</v>
          </cell>
          <cell r="CG629" t="b">
            <v>0</v>
          </cell>
          <cell r="CH629" t="str">
            <v/>
          </cell>
          <cell r="CJ629" t="b">
            <v>0</v>
          </cell>
          <cell r="CK629" t="b">
            <v>0</v>
          </cell>
          <cell r="CL629" t="b">
            <v>0</v>
          </cell>
          <cell r="CM629" t="str">
            <v/>
          </cell>
          <cell r="CN629">
            <v>0</v>
          </cell>
          <cell r="CO629" t="str">
            <v/>
          </cell>
          <cell r="CP629" t="str">
            <v/>
          </cell>
          <cell r="CQ629" t="b">
            <v>0</v>
          </cell>
          <cell r="CR629" t="b">
            <v>0</v>
          </cell>
          <cell r="CS629" t="str">
            <v/>
          </cell>
          <cell r="CT629" t="str">
            <v/>
          </cell>
          <cell r="CU629" t="str">
            <v/>
          </cell>
          <cell r="CV629" t="str">
            <v>Additional or 3rd Party Service Request</v>
          </cell>
          <cell r="CW629" t="str">
            <v>One Market Participant</v>
          </cell>
          <cell r="CX629" t="b">
            <v>1</v>
          </cell>
          <cell r="CY629" t="b">
            <v>0</v>
          </cell>
          <cell r="CZ629" t="b">
            <v>0</v>
          </cell>
          <cell r="DA629" t="b">
            <v>0</v>
          </cell>
          <cell r="DB629" t="str">
            <v>Service Area 24: Additional Service Request or Third Party Request</v>
          </cell>
          <cell r="DC629" t="str">
            <v>One</v>
          </cell>
          <cell r="DD629" t="str">
            <v>Low</v>
          </cell>
          <cell r="DE629" t="b">
            <v>0</v>
          </cell>
          <cell r="DF629" t="b">
            <v>0</v>
          </cell>
        </row>
        <row r="630">
          <cell r="A630" t="str">
            <v>4638</v>
          </cell>
          <cell r="B630" t="str">
            <v xml:space="preserve"> ASR – NGS Asset AS20180274</v>
          </cell>
          <cell r="C630" t="str">
            <v>D1 - Change in delivery</v>
          </cell>
          <cell r="D630">
            <v>43187</v>
          </cell>
          <cell r="E630" t="str">
            <v>1. Awaiting ICAF Assignment
2.1. Start-Up Approach In Progress
D1 - Change in delivery</v>
          </cell>
          <cell r="F630" t="str">
            <v xml:space="preserve"> The customer already receives the NGS Asset report which contains the following fields:
Meter Point Reference Number 
Corrector Serial Number
Conf Reference Number 
Corrector Manufacturer
Customer Short Code 
Corrector Model
Meter Point Aq 
Corrector Ma</v>
          </cell>
          <cell r="G630" t="b">
            <v>0</v>
          </cell>
          <cell r="H630" t="str">
            <v/>
          </cell>
          <cell r="I630">
            <v>43185</v>
          </cell>
          <cell r="K630">
            <v>43280</v>
          </cell>
          <cell r="L630" t="b">
            <v>0</v>
          </cell>
          <cell r="M630" t="str">
            <v/>
          </cell>
          <cell r="N630" t="str">
            <v/>
          </cell>
          <cell r="O630" t="str">
            <v/>
          </cell>
          <cell r="P630" t="str">
            <v>Greg Causon</v>
          </cell>
          <cell r="Q630" t="str">
            <v/>
          </cell>
          <cell r="R630" t="str">
            <v>Emma Smith</v>
          </cell>
          <cell r="S630" t="str">
            <v>Jo Duncan</v>
          </cell>
          <cell r="T630" t="str">
            <v>CR (ASR)</v>
          </cell>
          <cell r="U630" t="str">
            <v>LIVE</v>
          </cell>
          <cell r="V630" t="b">
            <v>0</v>
          </cell>
          <cell r="X630" t="str">
            <v/>
          </cell>
          <cell r="AD630" t="str">
            <v/>
          </cell>
          <cell r="AF630" t="str">
            <v/>
          </cell>
          <cell r="AN630" t="str">
            <v/>
          </cell>
          <cell r="AR630" t="str">
            <v/>
          </cell>
          <cell r="AS630" t="str">
            <v/>
          </cell>
          <cell r="AZ630" t="str">
            <v/>
          </cell>
          <cell r="BB630" t="str">
            <v/>
          </cell>
          <cell r="BC630" t="str">
            <v/>
          </cell>
          <cell r="BE630" t="b">
            <v>0</v>
          </cell>
          <cell r="BH630">
            <v>43371</v>
          </cell>
          <cell r="BM630" t="str">
            <v/>
          </cell>
          <cell r="BO630" t="str">
            <v>20/07/2018 HS - relates to AMR issues. Not sure when this will be resolved. Jo to talk to Harfan re. this.
13/07/2018 RJ - no update.
06/07/2018 RJ - Linked to universe changes. AMR issue still exists and may affect other reports, but it doesn't affect th</v>
          </cell>
          <cell r="BQ630" t="str">
            <v/>
          </cell>
          <cell r="BS630" t="str">
            <v/>
          </cell>
          <cell r="BU630" t="str">
            <v/>
          </cell>
          <cell r="BW630" t="str">
            <v/>
          </cell>
          <cell r="BX630" t="str">
            <v/>
          </cell>
          <cell r="BY630" t="str">
            <v/>
          </cell>
          <cell r="BZ630" t="str">
            <v/>
          </cell>
          <cell r="CA630" t="str">
            <v>Data Office</v>
          </cell>
          <cell r="CB630" t="str">
            <v/>
          </cell>
          <cell r="CC630" t="str">
            <v>Xoserve Resource</v>
          </cell>
          <cell r="CD630" t="str">
            <v>Other</v>
          </cell>
          <cell r="CE630" t="str">
            <v>Other</v>
          </cell>
          <cell r="CF630" t="str">
            <v>0-30 days</v>
          </cell>
          <cell r="CG630" t="b">
            <v>0</v>
          </cell>
          <cell r="CH630" t="str">
            <v/>
          </cell>
          <cell r="CJ630" t="b">
            <v>0</v>
          </cell>
          <cell r="CK630" t="b">
            <v>0</v>
          </cell>
          <cell r="CL630" t="b">
            <v>0</v>
          </cell>
          <cell r="CM630" t="str">
            <v/>
          </cell>
          <cell r="CN630">
            <v>0</v>
          </cell>
          <cell r="CO630" t="str">
            <v/>
          </cell>
          <cell r="CP630" t="str">
            <v/>
          </cell>
          <cell r="CQ630" t="b">
            <v>0</v>
          </cell>
          <cell r="CR630" t="b">
            <v>0</v>
          </cell>
          <cell r="CS630" t="str">
            <v/>
          </cell>
          <cell r="CT630" t="str">
            <v/>
          </cell>
          <cell r="CU630" t="str">
            <v/>
          </cell>
          <cell r="CV630" t="str">
            <v>Additional or 3rd Party Service Request</v>
          </cell>
          <cell r="CW630" t="str">
            <v>One Market Participant</v>
          </cell>
          <cell r="CX630" t="b">
            <v>1</v>
          </cell>
          <cell r="CY630" t="b">
            <v>0</v>
          </cell>
          <cell r="CZ630" t="b">
            <v>0</v>
          </cell>
          <cell r="DA630" t="b">
            <v>0</v>
          </cell>
          <cell r="DB630" t="str">
            <v>Service Area 18: Provision of User Reports and Information</v>
          </cell>
          <cell r="DC630" t="str">
            <v>One</v>
          </cell>
          <cell r="DD630" t="str">
            <v>Low</v>
          </cell>
          <cell r="DE630" t="b">
            <v>0</v>
          </cell>
          <cell r="DF630" t="b">
            <v>0</v>
          </cell>
        </row>
        <row r="631">
          <cell r="A631" t="str">
            <v>4640</v>
          </cell>
          <cell r="B631" t="str">
            <v>BW Impacts as a Result of Required RGMA Changes</v>
          </cell>
          <cell r="C631" t="str">
            <v>Z2 - Change cancelled</v>
          </cell>
          <cell r="D631">
            <v>43187</v>
          </cell>
          <cell r="E631" t="str">
            <v>1. Awaiting ICAF Assignment
99. Change Cancelled</v>
          </cell>
          <cell r="F631" t="str">
            <v>A system defect (655) has been found with the opening read process in ‘UK Link’ impacting circa 1k transfers since Nexus Go Live on 01st June 2017. This situation represents an increasing reputational risk. 
The failure is principally related to receivin</v>
          </cell>
          <cell r="G631" t="b">
            <v>0</v>
          </cell>
          <cell r="H631" t="str">
            <v/>
          </cell>
          <cell r="I631">
            <v>43186</v>
          </cell>
          <cell r="K631">
            <v>43253</v>
          </cell>
          <cell r="L631" t="b">
            <v>0</v>
          </cell>
          <cell r="M631" t="str">
            <v/>
          </cell>
          <cell r="N631" t="str">
            <v/>
          </cell>
          <cell r="O631" t="str">
            <v/>
          </cell>
          <cell r="P631" t="str">
            <v>Matt Rider</v>
          </cell>
          <cell r="Q631" t="str">
            <v/>
          </cell>
          <cell r="R631" t="str">
            <v>Lee Chambers</v>
          </cell>
          <cell r="S631" t="str">
            <v/>
          </cell>
          <cell r="T631" t="str">
            <v>CR (Internal)</v>
          </cell>
          <cell r="U631" t="str">
            <v>CLOSED</v>
          </cell>
          <cell r="V631" t="b">
            <v>0</v>
          </cell>
          <cell r="W631">
            <v>43187</v>
          </cell>
          <cell r="X631" t="str">
            <v/>
          </cell>
          <cell r="AD631" t="str">
            <v/>
          </cell>
          <cell r="AF631" t="str">
            <v/>
          </cell>
          <cell r="AN631" t="str">
            <v/>
          </cell>
          <cell r="AR631" t="str">
            <v/>
          </cell>
          <cell r="AS631" t="str">
            <v/>
          </cell>
          <cell r="AZ631" t="str">
            <v/>
          </cell>
          <cell r="BB631" t="str">
            <v/>
          </cell>
          <cell r="BC631" t="str">
            <v/>
          </cell>
          <cell r="BE631" t="b">
            <v>0</v>
          </cell>
          <cell r="BM631" t="str">
            <v/>
          </cell>
          <cell r="BO631" t="str">
            <v>28/03/2018 DC This change is closed as it is a requirement for 4612.  The original CR is to be amended and this one can be closed.
27/03/2018 DC This CR relates to 4612 RGMA.</v>
          </cell>
          <cell r="BQ631" t="str">
            <v/>
          </cell>
          <cell r="BS631" t="str">
            <v/>
          </cell>
          <cell r="BU631" t="str">
            <v/>
          </cell>
          <cell r="BW631" t="str">
            <v/>
          </cell>
          <cell r="BX631" t="str">
            <v/>
          </cell>
          <cell r="BY631" t="str">
            <v/>
          </cell>
          <cell r="BZ631" t="str">
            <v/>
          </cell>
          <cell r="CA631" t="str">
            <v>ICAF</v>
          </cell>
          <cell r="CB631" t="str">
            <v/>
          </cell>
          <cell r="CC631" t="str">
            <v/>
          </cell>
          <cell r="CD631" t="str">
            <v>BW</v>
          </cell>
          <cell r="CE631" t="str">
            <v>Other</v>
          </cell>
          <cell r="CF631" t="str">
            <v>0-30 days</v>
          </cell>
          <cell r="CG631" t="b">
            <v>0</v>
          </cell>
          <cell r="CH631" t="str">
            <v/>
          </cell>
          <cell r="CJ631" t="b">
            <v>0</v>
          </cell>
          <cell r="CK631" t="b">
            <v>0</v>
          </cell>
          <cell r="CL631" t="b">
            <v>0</v>
          </cell>
          <cell r="CM631" t="str">
            <v/>
          </cell>
          <cell r="CN631">
            <v>0</v>
          </cell>
          <cell r="CO631" t="str">
            <v/>
          </cell>
          <cell r="CP631" t="str">
            <v/>
          </cell>
          <cell r="CQ631" t="b">
            <v>0</v>
          </cell>
          <cell r="CR631" t="b">
            <v>0</v>
          </cell>
          <cell r="CS631" t="str">
            <v/>
          </cell>
          <cell r="CT631" t="str">
            <v/>
          </cell>
          <cell r="CU631" t="str">
            <v/>
          </cell>
          <cell r="CV631" t="str">
            <v>Xoserve Internal CR (business improvement initiative)</v>
          </cell>
          <cell r="CW631" t="str">
            <v>All UK Gas Market Participants</v>
          </cell>
          <cell r="CX631" t="b">
            <v>1</v>
          </cell>
          <cell r="CY631" t="b">
            <v>0</v>
          </cell>
          <cell r="CZ631" t="b">
            <v>0</v>
          </cell>
          <cell r="DA631" t="b">
            <v>0</v>
          </cell>
          <cell r="DB631" t="str">
            <v>Service Area 23: Internal</v>
          </cell>
          <cell r="DC631" t="str">
            <v>None (Xoserve internal initiative)</v>
          </cell>
          <cell r="DD631" t="str">
            <v>High</v>
          </cell>
          <cell r="DE631" t="b">
            <v>0</v>
          </cell>
          <cell r="DF631" t="b">
            <v>0</v>
          </cell>
        </row>
        <row r="632">
          <cell r="A632" t="str">
            <v>4653</v>
          </cell>
          <cell r="B632" t="str">
            <v>National Grid Transmission iConversion Project</v>
          </cell>
          <cell r="C632" t="str">
            <v>B2 - Awaiting ME/Data Office/MR HLE quote</v>
          </cell>
          <cell r="D632">
            <v>43300</v>
          </cell>
          <cell r="E632" t="str">
            <v>1. Awaiting ICAF Assignment
2.1. Start-Up Approach In Progress
A2 - Capture in Progress
B1 - Start Up In Progress (Awaiting PAT/RACI)
B2 - Awaiting ME/Data Office/MR HLE quote</v>
          </cell>
          <cell r="F632" t="str">
            <v xml:space="preserve"> 
iConversion Phase 1
•	Carry out impact assessment of impacted interfaces and provide any costs
•	Prepare detail level information for each interface, i.e interface specifications
•	Enable Lower environment to facilitate end to end testing before product</v>
          </cell>
          <cell r="G632" t="b">
            <v>0</v>
          </cell>
          <cell r="H632" t="str">
            <v/>
          </cell>
          <cell r="I632">
            <v>43214</v>
          </cell>
          <cell r="K632">
            <v>43344</v>
          </cell>
          <cell r="L632" t="b">
            <v>0</v>
          </cell>
          <cell r="M632" t="str">
            <v/>
          </cell>
          <cell r="N632" t="str">
            <v/>
          </cell>
          <cell r="O632" t="str">
            <v/>
          </cell>
          <cell r="P632" t="str">
            <v>Greg Causon</v>
          </cell>
          <cell r="Q632" t="str">
            <v/>
          </cell>
          <cell r="R632" t="str">
            <v>Steve Nunnington</v>
          </cell>
          <cell r="S632" t="str">
            <v>Emma Rose</v>
          </cell>
          <cell r="T632" t="str">
            <v>CR (ASR)</v>
          </cell>
          <cell r="U632" t="str">
            <v>LIVE</v>
          </cell>
          <cell r="V632" t="b">
            <v>0</v>
          </cell>
          <cell r="X632" t="str">
            <v/>
          </cell>
          <cell r="AD632" t="str">
            <v/>
          </cell>
          <cell r="AF632" t="str">
            <v/>
          </cell>
          <cell r="AN632" t="str">
            <v/>
          </cell>
          <cell r="AR632" t="str">
            <v/>
          </cell>
          <cell r="AS632" t="str">
            <v/>
          </cell>
          <cell r="AZ632" t="str">
            <v/>
          </cell>
          <cell r="BB632" t="str">
            <v/>
          </cell>
          <cell r="BC632" t="str">
            <v/>
          </cell>
          <cell r="BE632" t="b">
            <v>0</v>
          </cell>
          <cell r="BM632" t="str">
            <v/>
          </cell>
          <cell r="BO632" t="str">
            <v xml:space="preserve">19/07/2018 DC Jo Rooney has sent in the PAT tool with the delvierables, the project team are now waiting for the RFQ to be completed so I have changed the status to B2.
19/07/2018 DC the PAT score has been received but not the deliverables of the change, </v>
          </cell>
          <cell r="BQ632" t="str">
            <v/>
          </cell>
          <cell r="BS632" t="str">
            <v/>
          </cell>
          <cell r="BU632" t="str">
            <v/>
          </cell>
          <cell r="BW632" t="str">
            <v/>
          </cell>
          <cell r="BX632" t="str">
            <v/>
          </cell>
          <cell r="BY632" t="str">
            <v/>
          </cell>
          <cell r="BZ632" t="str">
            <v/>
          </cell>
          <cell r="CA632" t="str">
            <v>T &amp; SS</v>
          </cell>
          <cell r="CB632" t="str">
            <v/>
          </cell>
          <cell r="CC632" t="str">
            <v>Third Party SI / Service Provider</v>
          </cell>
          <cell r="CD632" t="str">
            <v>Gemini</v>
          </cell>
          <cell r="CE632" t="str">
            <v>Other</v>
          </cell>
          <cell r="CF632" t="str">
            <v>30-60 days</v>
          </cell>
          <cell r="CG632" t="b">
            <v>0</v>
          </cell>
          <cell r="CH632" t="str">
            <v/>
          </cell>
          <cell r="CJ632" t="b">
            <v>1</v>
          </cell>
          <cell r="CK632" t="b">
            <v>0</v>
          </cell>
          <cell r="CL632" t="b">
            <v>1</v>
          </cell>
          <cell r="CM632" t="str">
            <v/>
          </cell>
          <cell r="CN632">
            <v>0</v>
          </cell>
          <cell r="CO632" t="str">
            <v/>
          </cell>
          <cell r="CP632" t="str">
            <v/>
          </cell>
          <cell r="CQ632" t="b">
            <v>0</v>
          </cell>
          <cell r="CR632" t="b">
            <v>0</v>
          </cell>
          <cell r="CS632" t="str">
            <v/>
          </cell>
          <cell r="CT632" t="str">
            <v/>
          </cell>
          <cell r="CU632" t="str">
            <v/>
          </cell>
          <cell r="CV632" t="str">
            <v>Additional or 3rd Party Service Request</v>
          </cell>
          <cell r="CW632" t="str">
            <v>One Market Participant</v>
          </cell>
          <cell r="CX632" t="b">
            <v>0</v>
          </cell>
          <cell r="CY632" t="b">
            <v>1</v>
          </cell>
          <cell r="CZ632" t="b">
            <v>0</v>
          </cell>
          <cell r="DA632" t="b">
            <v>0</v>
          </cell>
          <cell r="DB632" t="str">
            <v>Service Area 24: Additional Service Request or Third Party Request</v>
          </cell>
          <cell r="DC632" t="str">
            <v>One</v>
          </cell>
          <cell r="DD632" t="str">
            <v>Medium</v>
          </cell>
          <cell r="DE632" t="b">
            <v>0</v>
          </cell>
          <cell r="DF632" t="b">
            <v>0</v>
          </cell>
        </row>
        <row r="633">
          <cell r="A633" t="str">
            <v>3667a</v>
          </cell>
          <cell r="B633" t="str">
            <v>Provision of Prospective Formula Year AQ/SOQ and Historic  RAQ to Proposing Users</v>
          </cell>
          <cell r="C633" t="str">
            <v>A5 - CP in capture with DSG</v>
          </cell>
          <cell r="D633">
            <v>43265</v>
          </cell>
          <cell r="E633" t="str">
            <v>1. Awaiting ICAF Assignment
2.1. Start-Up Approach In Progress
A2 - Capture in Progress
A5 - CP in capture with DSG</v>
          </cell>
          <cell r="F633" t="str">
            <v>To make the prospective Formula Year AQ/SOQ information available to a Proposing User.  At present the value is set based on the Rolling AQ/SOQ value as at 1st December each year and becomes effective on the 1st April each year. At present, unless you are</v>
          </cell>
          <cell r="G633" t="b">
            <v>0</v>
          </cell>
          <cell r="H633" t="str">
            <v/>
          </cell>
          <cell r="I633">
            <v>43194</v>
          </cell>
          <cell r="K633">
            <v>43435</v>
          </cell>
          <cell r="L633" t="b">
            <v>0</v>
          </cell>
          <cell r="M633" t="str">
            <v/>
          </cell>
          <cell r="N633" t="str">
            <v/>
          </cell>
          <cell r="O633" t="str">
            <v/>
          </cell>
          <cell r="P633" t="str">
            <v>James Rigby</v>
          </cell>
          <cell r="Q633" t="str">
            <v/>
          </cell>
          <cell r="R633" t="str">
            <v>Npower</v>
          </cell>
          <cell r="S633" t="str">
            <v>Simon Harris</v>
          </cell>
          <cell r="T633" t="str">
            <v>CP</v>
          </cell>
          <cell r="U633" t="str">
            <v>LIVE</v>
          </cell>
          <cell r="V633" t="b">
            <v>0</v>
          </cell>
          <cell r="X633" t="str">
            <v/>
          </cell>
          <cell r="AD633" t="str">
            <v/>
          </cell>
          <cell r="AF633" t="str">
            <v/>
          </cell>
          <cell r="AN633" t="str">
            <v/>
          </cell>
          <cell r="AR633" t="str">
            <v/>
          </cell>
          <cell r="AS633" t="str">
            <v/>
          </cell>
          <cell r="AZ633" t="str">
            <v/>
          </cell>
          <cell r="BB633" t="str">
            <v/>
          </cell>
          <cell r="BC633" t="str">
            <v/>
          </cell>
          <cell r="BE633" t="b">
            <v>0</v>
          </cell>
          <cell r="BM633" t="str">
            <v/>
          </cell>
          <cell r="BO633" t="str">
            <v>22/06/2018 RJ - In capture with DSG.
24/05/2018 DC I have emailed Simon Harris to ask him to update me as the the status of this change.
22/05/18 Julie B - Proposed Jun-19 Release Scope session held yesterday - Customer Contracts Team advised that this CR</v>
          </cell>
          <cell r="BQ633" t="str">
            <v/>
          </cell>
          <cell r="BS633" t="str">
            <v/>
          </cell>
          <cell r="BU633" t="str">
            <v/>
          </cell>
          <cell r="BW633" t="str">
            <v/>
          </cell>
          <cell r="BX633" t="str">
            <v/>
          </cell>
          <cell r="BY633" t="str">
            <v>Jun2019</v>
          </cell>
          <cell r="BZ633" t="str">
            <v/>
          </cell>
          <cell r="CA633" t="str">
            <v>Data Office</v>
          </cell>
          <cell r="CB633" t="str">
            <v/>
          </cell>
          <cell r="CC633" t="str">
            <v>Third Party SI / Service Provider</v>
          </cell>
          <cell r="CD633" t="str">
            <v>ISU</v>
          </cell>
          <cell r="CE633" t="str">
            <v>SPA</v>
          </cell>
          <cell r="CF633" t="str">
            <v>60-100 days</v>
          </cell>
          <cell r="CG633" t="b">
            <v>0</v>
          </cell>
          <cell r="CH633" t="str">
            <v/>
          </cell>
          <cell r="CJ633" t="b">
            <v>1</v>
          </cell>
          <cell r="CK633" t="b">
            <v>0</v>
          </cell>
          <cell r="CL633" t="b">
            <v>1</v>
          </cell>
          <cell r="CM633" t="str">
            <v/>
          </cell>
          <cell r="CN633">
            <v>0</v>
          </cell>
          <cell r="CO633" t="str">
            <v/>
          </cell>
          <cell r="CP633" t="str">
            <v/>
          </cell>
          <cell r="CQ633" t="b">
            <v>0</v>
          </cell>
          <cell r="CR633" t="b">
            <v>1</v>
          </cell>
          <cell r="CS633" t="str">
            <v/>
          </cell>
          <cell r="CT633" t="str">
            <v/>
          </cell>
          <cell r="CU633" t="str">
            <v/>
          </cell>
          <cell r="CV633" t="str">
            <v>ChMC endorsed Change Proposal</v>
          </cell>
          <cell r="CW633" t="str">
            <v>Multiple Market Groups</v>
          </cell>
          <cell r="CX633" t="b">
            <v>1</v>
          </cell>
          <cell r="CY633" t="b">
            <v>0</v>
          </cell>
          <cell r="CZ633" t="b">
            <v>0</v>
          </cell>
          <cell r="DA633" t="b">
            <v>0</v>
          </cell>
          <cell r="DB633" t="str">
            <v>Service Area 5: Metered Volume and Metered Quantity</v>
          </cell>
          <cell r="DC633" t="str">
            <v>One</v>
          </cell>
          <cell r="DD633" t="str">
            <v>Medium</v>
          </cell>
          <cell r="DE633" t="b">
            <v>0</v>
          </cell>
          <cell r="DF633" t="b">
            <v>0</v>
          </cell>
          <cell r="DG633">
            <v>43201</v>
          </cell>
        </row>
        <row r="634">
          <cell r="A634" t="str">
            <v>4662</v>
          </cell>
          <cell r="B634" t="str">
            <v>Project Management of Business Plan 19 (known as BP19)</v>
          </cell>
          <cell r="C634" t="str">
            <v>Z2 - Change cancelled</v>
          </cell>
          <cell r="D634">
            <v>43222</v>
          </cell>
          <cell r="E634" t="str">
            <v>1. Awaiting ICAF Assignment
Z2 - Change cancelled</v>
          </cell>
          <cell r="F634" t="str">
            <v>The BP19 process is a very complicated business planning process involving engagement across all of Xoserve, the Board and customers. This process will be more complicated this year as it encompasses developing and consulting customers on multiple options</v>
          </cell>
          <cell r="G634" t="b">
            <v>0</v>
          </cell>
          <cell r="H634" t="str">
            <v/>
          </cell>
          <cell r="I634">
            <v>43217</v>
          </cell>
          <cell r="K634">
            <v>43231</v>
          </cell>
          <cell r="L634" t="b">
            <v>0</v>
          </cell>
          <cell r="M634" t="str">
            <v/>
          </cell>
          <cell r="N634" t="str">
            <v/>
          </cell>
          <cell r="O634" t="str">
            <v/>
          </cell>
          <cell r="P634" t="str">
            <v>Anne Caudwell</v>
          </cell>
          <cell r="Q634" t="str">
            <v/>
          </cell>
          <cell r="R634" t="str">
            <v>Imran Sangra</v>
          </cell>
          <cell r="S634" t="str">
            <v/>
          </cell>
          <cell r="T634" t="str">
            <v>CR (Internal)</v>
          </cell>
          <cell r="U634" t="str">
            <v>CLOSED</v>
          </cell>
          <cell r="V634" t="b">
            <v>0</v>
          </cell>
          <cell r="W634">
            <v>43222</v>
          </cell>
          <cell r="X634" t="str">
            <v/>
          </cell>
          <cell r="AD634" t="str">
            <v/>
          </cell>
          <cell r="AF634" t="str">
            <v/>
          </cell>
          <cell r="AN634" t="str">
            <v/>
          </cell>
          <cell r="AR634" t="str">
            <v/>
          </cell>
          <cell r="AS634" t="str">
            <v/>
          </cell>
          <cell r="AZ634" t="str">
            <v/>
          </cell>
          <cell r="BB634" t="str">
            <v/>
          </cell>
          <cell r="BC634" t="str">
            <v/>
          </cell>
          <cell r="BE634" t="b">
            <v>0</v>
          </cell>
          <cell r="BM634" t="str">
            <v/>
          </cell>
          <cell r="BO634" t="str">
            <v>02/01/2018 DC Alex Stuart has had a meeting with Anne and Imran and it was decided the best way forward for this piece of work is to go externally for a resource.  Therefoe this change can be closed.
30/04/2018 DC Anne submitted CR for ICAF assignment.</v>
          </cell>
          <cell r="BQ634" t="str">
            <v/>
          </cell>
          <cell r="BS634" t="str">
            <v/>
          </cell>
          <cell r="BU634" t="str">
            <v/>
          </cell>
          <cell r="BW634" t="str">
            <v/>
          </cell>
          <cell r="BX634" t="str">
            <v/>
          </cell>
          <cell r="BY634" t="str">
            <v/>
          </cell>
          <cell r="BZ634" t="str">
            <v/>
          </cell>
          <cell r="CA634" t="str">
            <v>ICAF</v>
          </cell>
          <cell r="CB634" t="str">
            <v/>
          </cell>
          <cell r="CC634" t="str">
            <v/>
          </cell>
          <cell r="CD634" t="str">
            <v/>
          </cell>
          <cell r="CE634" t="str">
            <v/>
          </cell>
          <cell r="CF634" t="str">
            <v/>
          </cell>
          <cell r="CG634" t="b">
            <v>0</v>
          </cell>
          <cell r="CH634" t="str">
            <v/>
          </cell>
          <cell r="CJ634" t="b">
            <v>0</v>
          </cell>
          <cell r="CK634" t="b">
            <v>0</v>
          </cell>
          <cell r="CL634" t="b">
            <v>0</v>
          </cell>
          <cell r="CM634" t="str">
            <v/>
          </cell>
          <cell r="CN634">
            <v>0</v>
          </cell>
          <cell r="CO634" t="str">
            <v/>
          </cell>
          <cell r="CP634" t="str">
            <v/>
          </cell>
          <cell r="CQ634" t="b">
            <v>0</v>
          </cell>
          <cell r="CR634" t="b">
            <v>0</v>
          </cell>
          <cell r="CS634" t="str">
            <v/>
          </cell>
          <cell r="CT634" t="str">
            <v/>
          </cell>
          <cell r="CU634" t="str">
            <v/>
          </cell>
          <cell r="CV634" t="str">
            <v/>
          </cell>
          <cell r="CW634" t="str">
            <v/>
          </cell>
          <cell r="CX634" t="b">
            <v>0</v>
          </cell>
          <cell r="CY634" t="b">
            <v>0</v>
          </cell>
          <cell r="CZ634" t="b">
            <v>0</v>
          </cell>
          <cell r="DA634" t="b">
            <v>0</v>
          </cell>
          <cell r="DB634" t="str">
            <v/>
          </cell>
          <cell r="DC634" t="str">
            <v/>
          </cell>
          <cell r="DD634" t="str">
            <v/>
          </cell>
          <cell r="DE634" t="b">
            <v>0</v>
          </cell>
          <cell r="DF634" t="b">
            <v>0</v>
          </cell>
        </row>
        <row r="635">
          <cell r="A635" t="str">
            <v>4674</v>
          </cell>
          <cell r="B635" t="str">
            <v>Corrective meter exchange to be reflective on DES</v>
          </cell>
          <cell r="C635" t="str">
            <v>Z2 - Change cancelled</v>
          </cell>
          <cell r="D635">
            <v>43284</v>
          </cell>
          <cell r="E635" t="str">
            <v>A1 - ICAF - Awaiting Capture Assignment
A2 - Capture in Progress
Z2 - Change cancelled</v>
          </cell>
          <cell r="F635" t="str">
            <v>Currently
DES does not hold the full detail for meter ac0121tivity at site.
DES shows the detail when an actual meter exchange has taken place but not when a corrective meter exchange has taken place.
Actual Exchange – Physical change to the meter at sit</v>
          </cell>
          <cell r="G635" t="b">
            <v>0</v>
          </cell>
          <cell r="H635" t="str">
            <v/>
          </cell>
          <cell r="I635">
            <v>43237</v>
          </cell>
          <cell r="K635">
            <v>43435</v>
          </cell>
          <cell r="L635" t="b">
            <v>0</v>
          </cell>
          <cell r="M635" t="str">
            <v/>
          </cell>
          <cell r="N635" t="str">
            <v/>
          </cell>
          <cell r="O635" t="str">
            <v/>
          </cell>
          <cell r="P635" t="str">
            <v>Sue Wagstaff</v>
          </cell>
          <cell r="Q635" t="str">
            <v/>
          </cell>
          <cell r="R635" t="str">
            <v>Dave Ackers</v>
          </cell>
          <cell r="S635" t="str">
            <v>Emma Smith</v>
          </cell>
          <cell r="T635" t="str">
            <v>CR (Internal)</v>
          </cell>
          <cell r="U635" t="str">
            <v>CLOSED</v>
          </cell>
          <cell r="V635" t="b">
            <v>0</v>
          </cell>
          <cell r="W635">
            <v>43284</v>
          </cell>
          <cell r="X635" t="str">
            <v/>
          </cell>
          <cell r="AD635" t="str">
            <v/>
          </cell>
          <cell r="AF635" t="str">
            <v/>
          </cell>
          <cell r="AN635" t="str">
            <v/>
          </cell>
          <cell r="AR635" t="str">
            <v/>
          </cell>
          <cell r="AS635" t="str">
            <v/>
          </cell>
          <cell r="AZ635" t="str">
            <v/>
          </cell>
          <cell r="BB635" t="str">
            <v/>
          </cell>
          <cell r="BC635" t="str">
            <v/>
          </cell>
          <cell r="BE635" t="b">
            <v>0</v>
          </cell>
          <cell r="BM635" t="str">
            <v/>
          </cell>
          <cell r="BO635" t="str">
            <v>03/07/2018 DC Email received from Simon Harris to confirm that this change can be closed, he has been in discussion with Suzanne Cullen.
23/05/2018 DC Assigned to Customer Change team for Capture.
17/05/2018 DC CR received for ICAF next week.  I emailed D</v>
          </cell>
          <cell r="BQ635" t="str">
            <v/>
          </cell>
          <cell r="BS635" t="str">
            <v/>
          </cell>
          <cell r="BU635" t="str">
            <v/>
          </cell>
          <cell r="BW635" t="str">
            <v/>
          </cell>
          <cell r="BX635" t="str">
            <v/>
          </cell>
          <cell r="BY635" t="str">
            <v/>
          </cell>
          <cell r="BZ635" t="str">
            <v/>
          </cell>
          <cell r="CA635" t="str">
            <v>R &amp; N</v>
          </cell>
          <cell r="CB635" t="str">
            <v/>
          </cell>
          <cell r="CC635" t="str">
            <v>Third Party SI / Service Provider</v>
          </cell>
          <cell r="CD635" t="str">
            <v>Other</v>
          </cell>
          <cell r="CE635" t="str">
            <v>SPA</v>
          </cell>
          <cell r="CF635" t="str">
            <v>30-60 days</v>
          </cell>
          <cell r="CG635" t="b">
            <v>0</v>
          </cell>
          <cell r="CH635" t="str">
            <v/>
          </cell>
          <cell r="CJ635" t="b">
            <v>0</v>
          </cell>
          <cell r="CK635" t="b">
            <v>0</v>
          </cell>
          <cell r="CL635" t="b">
            <v>0</v>
          </cell>
          <cell r="CM635" t="str">
            <v/>
          </cell>
          <cell r="CO635" t="str">
            <v/>
          </cell>
          <cell r="CP635" t="str">
            <v/>
          </cell>
          <cell r="CQ635" t="b">
            <v>0</v>
          </cell>
          <cell r="CR635" t="b">
            <v>0</v>
          </cell>
          <cell r="CS635" t="str">
            <v/>
          </cell>
          <cell r="CT635" t="str">
            <v/>
          </cell>
          <cell r="CU635" t="str">
            <v/>
          </cell>
          <cell r="CV635" t="str">
            <v>Xoserve Internal CR (business improvement initiative)</v>
          </cell>
          <cell r="CW635" t="str">
            <v>One Market Group</v>
          </cell>
          <cell r="CX635" t="b">
            <v>1</v>
          </cell>
          <cell r="CY635" t="b">
            <v>0</v>
          </cell>
          <cell r="CZ635" t="b">
            <v>0</v>
          </cell>
          <cell r="DA635" t="b">
            <v>0</v>
          </cell>
          <cell r="DB635" t="str">
            <v>Service Area 23: Internal</v>
          </cell>
          <cell r="DC635" t="str">
            <v>One</v>
          </cell>
          <cell r="DD635" t="str">
            <v>Medium</v>
          </cell>
          <cell r="DE635" t="b">
            <v>0</v>
          </cell>
          <cell r="DF635" t="b">
            <v>0</v>
          </cell>
        </row>
        <row r="636">
          <cell r="A636" t="str">
            <v>4675</v>
          </cell>
          <cell r="B636" t="str">
            <v>Digital signage Links for Birst Connectivity</v>
          </cell>
          <cell r="C636" t="str">
            <v>B1 - Start Up In Progress (Awaiting PAT/RACI)</v>
          </cell>
          <cell r="D636">
            <v>43243</v>
          </cell>
          <cell r="E636" t="str">
            <v>A1 - ICAF - Awaiting Capture Assignment
B1 - Start Up In Progress (Awaiting PAT/RACI)</v>
          </cell>
          <cell r="F636" t="str">
            <v>As part of the Data Driven Decision Making (3DM) strategy, there is a requirement to enhance the current Digital signage that is utilised throughout Xoserve with Birst Dashboards.  To enable this, the current Digital signage Modem will have to be HTML ena</v>
          </cell>
          <cell r="G636" t="b">
            <v>0</v>
          </cell>
          <cell r="H636" t="str">
            <v/>
          </cell>
          <cell r="I636">
            <v>43237</v>
          </cell>
          <cell r="K636">
            <v>43281</v>
          </cell>
          <cell r="L636" t="b">
            <v>0</v>
          </cell>
          <cell r="M636" t="str">
            <v/>
          </cell>
          <cell r="N636" t="str">
            <v/>
          </cell>
          <cell r="O636" t="str">
            <v/>
          </cell>
          <cell r="P636" t="str">
            <v>Jo Duncan</v>
          </cell>
          <cell r="Q636" t="str">
            <v/>
          </cell>
          <cell r="R636" t="str">
            <v>Steve Concannon</v>
          </cell>
          <cell r="S636" t="str">
            <v>Jo Duncan</v>
          </cell>
          <cell r="T636" t="str">
            <v>CR (Internal)</v>
          </cell>
          <cell r="U636" t="str">
            <v>LIVE</v>
          </cell>
          <cell r="V636" t="b">
            <v>0</v>
          </cell>
          <cell r="X636" t="str">
            <v/>
          </cell>
          <cell r="AD636" t="str">
            <v/>
          </cell>
          <cell r="AF636" t="str">
            <v/>
          </cell>
          <cell r="AN636" t="str">
            <v/>
          </cell>
          <cell r="AR636" t="str">
            <v/>
          </cell>
          <cell r="AS636" t="str">
            <v/>
          </cell>
          <cell r="AZ636" t="str">
            <v/>
          </cell>
          <cell r="BB636" t="str">
            <v/>
          </cell>
          <cell r="BC636" t="str">
            <v/>
          </cell>
          <cell r="BE636" t="b">
            <v>0</v>
          </cell>
          <cell r="BH636">
            <v>43311</v>
          </cell>
          <cell r="BM636" t="str">
            <v/>
          </cell>
          <cell r="BO636" t="str">
            <v>20/07/2018 HS - Jo Duncan to chase for updates from Comms and Business Services Teams.
13/07/2018 RJ - Implementation date moved to 30th July.
06/07/2018 DC On track.
22/06/2018 RJ - Jo is chasing for updates from Business Services and Comms.
15/06/2018 R</v>
          </cell>
          <cell r="BQ636" t="str">
            <v/>
          </cell>
          <cell r="BS636" t="str">
            <v/>
          </cell>
          <cell r="BU636" t="str">
            <v/>
          </cell>
          <cell r="BW636" t="str">
            <v/>
          </cell>
          <cell r="BX636" t="str">
            <v/>
          </cell>
          <cell r="BY636" t="str">
            <v/>
          </cell>
          <cell r="BZ636" t="str">
            <v/>
          </cell>
          <cell r="CA636" t="str">
            <v>Data Office</v>
          </cell>
          <cell r="CB636" t="str">
            <v/>
          </cell>
          <cell r="CC636" t="str">
            <v>Xoserve Resource</v>
          </cell>
          <cell r="CD636" t="str">
            <v>Birst</v>
          </cell>
          <cell r="CE636" t="str">
            <v>Other</v>
          </cell>
          <cell r="CF636" t="str">
            <v/>
          </cell>
          <cell r="CG636" t="b">
            <v>0</v>
          </cell>
          <cell r="CH636" t="str">
            <v/>
          </cell>
          <cell r="CJ636" t="b">
            <v>0</v>
          </cell>
          <cell r="CK636" t="b">
            <v>0</v>
          </cell>
          <cell r="CL636" t="b">
            <v>0</v>
          </cell>
          <cell r="CM636" t="str">
            <v/>
          </cell>
          <cell r="CO636" t="str">
            <v/>
          </cell>
          <cell r="CP636" t="str">
            <v/>
          </cell>
          <cell r="CQ636" t="b">
            <v>0</v>
          </cell>
          <cell r="CR636" t="b">
            <v>0</v>
          </cell>
          <cell r="CS636" t="str">
            <v/>
          </cell>
          <cell r="CT636" t="str">
            <v/>
          </cell>
          <cell r="CU636" t="str">
            <v/>
          </cell>
          <cell r="CV636" t="str">
            <v>Xoserve Internal CR (business improvement initiative)</v>
          </cell>
          <cell r="CW636" t="str">
            <v>Xoserve Only</v>
          </cell>
          <cell r="CX636" t="b">
            <v>0</v>
          </cell>
          <cell r="CY636" t="b">
            <v>0</v>
          </cell>
          <cell r="CZ636" t="b">
            <v>0</v>
          </cell>
          <cell r="DA636" t="b">
            <v>1</v>
          </cell>
          <cell r="DB636" t="str">
            <v>Service Area 23: Internal</v>
          </cell>
          <cell r="DC636" t="str">
            <v>None (Xoserve internal initiative)</v>
          </cell>
          <cell r="DD636" t="str">
            <v>Medium</v>
          </cell>
          <cell r="DE636" t="b">
            <v>0</v>
          </cell>
          <cell r="DF636" t="b">
            <v>0</v>
          </cell>
        </row>
        <row r="637">
          <cell r="A637" t="str">
            <v>4676</v>
          </cell>
          <cell r="B637" t="str">
            <v>Reconciliation issues with reads recorded between D-1 to D-5.</v>
          </cell>
          <cell r="C637" t="str">
            <v>A5 - CP in capture with DSG</v>
          </cell>
          <cell r="D637">
            <v>43301</v>
          </cell>
          <cell r="E637" t="str">
            <v>A1 - ICAF - Awaiting Capture Assignment
A9 - Internal change progressing through capture
A5 - CP in capture with DSG</v>
          </cell>
          <cell r="F637" t="str">
            <v xml:space="preserve">An issue with cyclic reads being present for the same day as an FINT read (outgoing shipper transfer read) has been identified.  The system is currently applying an incorrect energy and charges against the one day reconciliation between cyclic and FINT.  </v>
          </cell>
          <cell r="G637" t="b">
            <v>0</v>
          </cell>
          <cell r="H637" t="str">
            <v/>
          </cell>
          <cell r="I637">
            <v>43241</v>
          </cell>
          <cell r="K637">
            <v>43312</v>
          </cell>
          <cell r="L637" t="b">
            <v>0</v>
          </cell>
          <cell r="M637" t="str">
            <v/>
          </cell>
          <cell r="N637" t="str">
            <v/>
          </cell>
          <cell r="O637" t="str">
            <v/>
          </cell>
          <cell r="P637" t="str">
            <v>Rachel Martin</v>
          </cell>
          <cell r="Q637" t="str">
            <v/>
          </cell>
          <cell r="R637" t="str">
            <v>Dan Donovan</v>
          </cell>
          <cell r="S637" t="str">
            <v>Emma smith</v>
          </cell>
          <cell r="T637" t="str">
            <v>CR (Internal)</v>
          </cell>
          <cell r="U637" t="str">
            <v>LIVE</v>
          </cell>
          <cell r="V637" t="b">
            <v>0</v>
          </cell>
          <cell r="X637" t="str">
            <v/>
          </cell>
          <cell r="AD637" t="str">
            <v/>
          </cell>
          <cell r="AF637" t="str">
            <v/>
          </cell>
          <cell r="AN637" t="str">
            <v/>
          </cell>
          <cell r="AR637" t="str">
            <v/>
          </cell>
          <cell r="AS637" t="str">
            <v/>
          </cell>
          <cell r="AZ637" t="str">
            <v/>
          </cell>
          <cell r="BB637" t="str">
            <v/>
          </cell>
          <cell r="BC637" t="str">
            <v/>
          </cell>
          <cell r="BE637" t="b">
            <v>0</v>
          </cell>
          <cell r="BM637" t="str">
            <v/>
          </cell>
          <cell r="BO637" t="str">
            <v>20/07/2018 DC Confirmed with rachel H this is in A5 waiting for a IA.
18/07/2018 DC Emma has confirmed that this change will have an IA, it has already been to DSG.
11/07/2018 DC Change taken to ChMC today to give sight of change.  This does not need appr</v>
          </cell>
          <cell r="BQ637" t="str">
            <v/>
          </cell>
          <cell r="BS637" t="str">
            <v/>
          </cell>
          <cell r="BU637" t="str">
            <v/>
          </cell>
          <cell r="BW637" t="str">
            <v/>
          </cell>
          <cell r="BX637" t="str">
            <v/>
          </cell>
          <cell r="BY637" t="str">
            <v>Jun2019</v>
          </cell>
          <cell r="BZ637" t="str">
            <v/>
          </cell>
          <cell r="CA637" t="str">
            <v>R &amp; N</v>
          </cell>
          <cell r="CB637" t="str">
            <v/>
          </cell>
          <cell r="CC637" t="str">
            <v>Third Party SI / Service Provider</v>
          </cell>
          <cell r="CD637" t="str">
            <v>ISU</v>
          </cell>
          <cell r="CE637" t="str">
            <v>Reads</v>
          </cell>
          <cell r="CF637" t="str">
            <v>30-60 days</v>
          </cell>
          <cell r="CG637" t="b">
            <v>1</v>
          </cell>
          <cell r="CH637" t="str">
            <v>Xoserve</v>
          </cell>
          <cell r="CI637">
            <v>43437</v>
          </cell>
          <cell r="CJ637" t="b">
            <v>1</v>
          </cell>
          <cell r="CK637" t="b">
            <v>0</v>
          </cell>
          <cell r="CL637" t="b">
            <v>0</v>
          </cell>
          <cell r="CM637" t="str">
            <v/>
          </cell>
          <cell r="CO637" t="str">
            <v/>
          </cell>
          <cell r="CP637" t="str">
            <v>High</v>
          </cell>
          <cell r="CQ637" t="b">
            <v>0</v>
          </cell>
          <cell r="CR637" t="b">
            <v>1</v>
          </cell>
          <cell r="CS637" t="str">
            <v/>
          </cell>
          <cell r="CT637" t="str">
            <v>Monthly</v>
          </cell>
          <cell r="CU637" t="str">
            <v>Two to Five</v>
          </cell>
          <cell r="CV637" t="str">
            <v>Xoserve Internal CR (business improvement initiative)</v>
          </cell>
          <cell r="CW637" t="str">
            <v>All UK Gas Market Participants</v>
          </cell>
          <cell r="CX637" t="b">
            <v>1</v>
          </cell>
          <cell r="CY637" t="b">
            <v>1</v>
          </cell>
          <cell r="CZ637" t="b">
            <v>1</v>
          </cell>
          <cell r="DA637" t="b">
            <v>1</v>
          </cell>
          <cell r="DB637" t="str">
            <v>Service Area 23: Internal</v>
          </cell>
          <cell r="DC637" t="str">
            <v>Five to Twenty</v>
          </cell>
          <cell r="DD637" t="str">
            <v>High</v>
          </cell>
          <cell r="DE637" t="b">
            <v>0</v>
          </cell>
          <cell r="DF637" t="b">
            <v>0</v>
          </cell>
        </row>
        <row r="638">
          <cell r="A638" t="str">
            <v>4677</v>
          </cell>
          <cell r="B638" t="str">
            <v>Daily report to identify mismatches in Amendment supporting information (ASP &amp; AML files)</v>
          </cell>
          <cell r="C638" t="str">
            <v>A9 - Internal change progressing through capture</v>
          </cell>
          <cell r="D638">
            <v>43264</v>
          </cell>
          <cell r="E638" t="str">
            <v>A1 - ICAF - Awaiting Capture Assignment
B2 - Awaiting ME/Data Office/MR HLE quote
A1 - ICAF - Awaiting Capture Assignment
A2 - Capture in Progress
A9 - Internal change progressing through capture</v>
          </cell>
          <cell r="F638" t="str">
            <v>There is a high volume of mismatches between the Amendment invoice file and the amendment supporting information files (ASP/AML).
A daily report, based on the previous day’s charge calculation, is needed to identify earlier the potential mismatches betwe</v>
          </cell>
          <cell r="G638" t="b">
            <v>0</v>
          </cell>
          <cell r="H638" t="str">
            <v/>
          </cell>
          <cell r="I638">
            <v>43241</v>
          </cell>
          <cell r="K638">
            <v>43312</v>
          </cell>
          <cell r="L638" t="b">
            <v>0</v>
          </cell>
          <cell r="M638" t="str">
            <v/>
          </cell>
          <cell r="N638" t="str">
            <v/>
          </cell>
          <cell r="O638" t="str">
            <v/>
          </cell>
          <cell r="P638" t="str">
            <v>Dan Donovan</v>
          </cell>
          <cell r="Q638" t="str">
            <v/>
          </cell>
          <cell r="R638" t="str">
            <v>Sat Salsi</v>
          </cell>
          <cell r="S638" t="str">
            <v>Matt Rider</v>
          </cell>
          <cell r="T638" t="str">
            <v>CR (Internal)</v>
          </cell>
          <cell r="U638" t="str">
            <v>LIVE</v>
          </cell>
          <cell r="V638" t="b">
            <v>0</v>
          </cell>
          <cell r="X638" t="str">
            <v/>
          </cell>
          <cell r="AD638" t="str">
            <v/>
          </cell>
          <cell r="AF638" t="str">
            <v/>
          </cell>
          <cell r="AN638" t="str">
            <v/>
          </cell>
          <cell r="AR638" t="str">
            <v/>
          </cell>
          <cell r="AS638" t="str">
            <v/>
          </cell>
          <cell r="AZ638" t="str">
            <v/>
          </cell>
          <cell r="BB638" t="str">
            <v/>
          </cell>
          <cell r="BC638" t="str">
            <v/>
          </cell>
          <cell r="BE638" t="b">
            <v>0</v>
          </cell>
          <cell r="BH638">
            <v>43311</v>
          </cell>
          <cell r="BM638" t="str">
            <v/>
          </cell>
          <cell r="BO638" t="str">
            <v>09/07/18 Julie B -  don't think we should show this in major release for June 19 should aim to deliver sooner??
13/06/2018 DC This change was assigned to the Minor Release team to look at, Matt is to do an Impact Assessment.
08/06/2018 DC I have sent and</v>
          </cell>
          <cell r="BQ638" t="str">
            <v/>
          </cell>
          <cell r="BS638" t="str">
            <v/>
          </cell>
          <cell r="BU638" t="str">
            <v/>
          </cell>
          <cell r="BW638" t="str">
            <v/>
          </cell>
          <cell r="BX638" t="str">
            <v/>
          </cell>
          <cell r="BY638" t="str">
            <v/>
          </cell>
          <cell r="BZ638" t="str">
            <v/>
          </cell>
          <cell r="CA638" t="str">
            <v>R &amp; N</v>
          </cell>
          <cell r="CB638" t="str">
            <v>XO3683</v>
          </cell>
          <cell r="CC638" t="str">
            <v>Third Party SI / Service Provider</v>
          </cell>
          <cell r="CD638" t="str">
            <v>BW</v>
          </cell>
          <cell r="CE638" t="str">
            <v>Invoicing</v>
          </cell>
          <cell r="CF638" t="str">
            <v>30-60 days</v>
          </cell>
          <cell r="CG638" t="b">
            <v>1</v>
          </cell>
          <cell r="CH638" t="str">
            <v>Xoserve</v>
          </cell>
          <cell r="CI638">
            <v>43312</v>
          </cell>
          <cell r="CJ638" t="b">
            <v>0</v>
          </cell>
          <cell r="CK638" t="b">
            <v>0</v>
          </cell>
          <cell r="CL638" t="b">
            <v>0</v>
          </cell>
          <cell r="CM638" t="str">
            <v/>
          </cell>
          <cell r="CO638" t="str">
            <v/>
          </cell>
          <cell r="CP638" t="str">
            <v>High</v>
          </cell>
          <cell r="CQ638" t="b">
            <v>0</v>
          </cell>
          <cell r="CR638" t="b">
            <v>0</v>
          </cell>
          <cell r="CS638" t="str">
            <v/>
          </cell>
          <cell r="CT638" t="str">
            <v>Monthly</v>
          </cell>
          <cell r="CU638" t="str">
            <v>Ten Plus</v>
          </cell>
          <cell r="CV638" t="str">
            <v>Xoserve Internal CR (business improvement initiative)</v>
          </cell>
          <cell r="CW638" t="str">
            <v>All UK Gas Market Participants</v>
          </cell>
          <cell r="CX638" t="b">
            <v>1</v>
          </cell>
          <cell r="CY638" t="b">
            <v>1</v>
          </cell>
          <cell r="CZ638" t="b">
            <v>1</v>
          </cell>
          <cell r="DA638" t="b">
            <v>1</v>
          </cell>
          <cell r="DB638" t="str">
            <v>Service Area 23: Internal</v>
          </cell>
          <cell r="DC638" t="str">
            <v>Two to Five</v>
          </cell>
          <cell r="DD638" t="str">
            <v>High</v>
          </cell>
          <cell r="DE638" t="b">
            <v>0</v>
          </cell>
          <cell r="DF638" t="b">
            <v>0</v>
          </cell>
        </row>
        <row r="639">
          <cell r="A639" t="str">
            <v>4679</v>
          </cell>
          <cell r="B639" t="str">
            <v>Requiring a Meter Reading following a change of Local Distribution Zone or Exit Zone</v>
          </cell>
          <cell r="C639" t="str">
            <v>A5 - CP in capture with DSG</v>
          </cell>
          <cell r="D639">
            <v>43292</v>
          </cell>
          <cell r="E639" t="str">
            <v>A1 - ICAF - Awaiting Capture Assignment
A2 - Capture in Progress
A2 - CP proposed for ChMC
A5 - CP in capture with DSG</v>
          </cell>
          <cell r="F639" t="str">
            <v xml:space="preserve">Where the Local Distribution Zone or Exit Zone of a Supply Meter Point is amended the Transportation Rates applicable will be amended. In order to ensure that the reconciliation utilises the correct rates it is proposed to enable the Central Data Service </v>
          </cell>
          <cell r="G639" t="b">
            <v>0</v>
          </cell>
          <cell r="H639" t="str">
            <v/>
          </cell>
          <cell r="I639">
            <v>43242</v>
          </cell>
          <cell r="K639">
            <v>43313</v>
          </cell>
          <cell r="L639" t="b">
            <v>0</v>
          </cell>
          <cell r="M639" t="str">
            <v/>
          </cell>
          <cell r="N639" t="str">
            <v/>
          </cell>
          <cell r="O639" t="str">
            <v/>
          </cell>
          <cell r="P639" t="str">
            <v>Dave Addison</v>
          </cell>
          <cell r="Q639" t="str">
            <v/>
          </cell>
          <cell r="R639" t="str">
            <v>Dave Addison</v>
          </cell>
          <cell r="S639" t="str">
            <v>Emma smith</v>
          </cell>
          <cell r="T639" t="str">
            <v>CP</v>
          </cell>
          <cell r="U639" t="str">
            <v>LIVE</v>
          </cell>
          <cell r="V639" t="b">
            <v>0</v>
          </cell>
          <cell r="X639" t="str">
            <v/>
          </cell>
          <cell r="AD639" t="str">
            <v/>
          </cell>
          <cell r="AF639" t="str">
            <v/>
          </cell>
          <cell r="AN639" t="str">
            <v/>
          </cell>
          <cell r="AR639" t="str">
            <v/>
          </cell>
          <cell r="AS639" t="str">
            <v/>
          </cell>
          <cell r="AZ639" t="str">
            <v/>
          </cell>
          <cell r="BB639" t="str">
            <v/>
          </cell>
          <cell r="BC639" t="str">
            <v/>
          </cell>
          <cell r="BE639" t="b">
            <v>0</v>
          </cell>
          <cell r="BM639" t="str">
            <v/>
          </cell>
          <cell r="BO639" t="str">
            <v>11/07/2018 DC CP aproved to go to DSG 
23/05/2018 DC assigned to customer Change team for capture 
22/05/2018 Dc CP submitted by Dave Addison for ICAF.  This change is for a new service line to be added to the contract.  It may be coming from the deferred</v>
          </cell>
          <cell r="BQ639" t="str">
            <v/>
          </cell>
          <cell r="BS639" t="str">
            <v/>
          </cell>
          <cell r="BU639" t="str">
            <v/>
          </cell>
          <cell r="BW639" t="str">
            <v/>
          </cell>
          <cell r="BX639" t="str">
            <v/>
          </cell>
          <cell r="BY639" t="str">
            <v>Jun2019</v>
          </cell>
          <cell r="BZ639" t="str">
            <v/>
          </cell>
          <cell r="CA639" t="str">
            <v>R &amp; N</v>
          </cell>
          <cell r="CB639" t="str">
            <v/>
          </cell>
          <cell r="CC639" t="str">
            <v>Third Party SI / Service Provider</v>
          </cell>
          <cell r="CD639" t="str">
            <v>ISU</v>
          </cell>
          <cell r="CE639" t="str">
            <v>Reads</v>
          </cell>
          <cell r="CF639" t="str">
            <v>30-60 days</v>
          </cell>
          <cell r="CG639" t="b">
            <v>0</v>
          </cell>
          <cell r="CH639" t="str">
            <v/>
          </cell>
          <cell r="CJ639" t="b">
            <v>1</v>
          </cell>
          <cell r="CK639" t="b">
            <v>1</v>
          </cell>
          <cell r="CL639" t="b">
            <v>1</v>
          </cell>
          <cell r="CM639" t="str">
            <v/>
          </cell>
          <cell r="CO639" t="str">
            <v/>
          </cell>
          <cell r="CP639" t="str">
            <v/>
          </cell>
          <cell r="CQ639" t="b">
            <v>0</v>
          </cell>
          <cell r="CR639" t="b">
            <v>0</v>
          </cell>
          <cell r="CS639" t="str">
            <v/>
          </cell>
          <cell r="CT639" t="str">
            <v/>
          </cell>
          <cell r="CU639" t="str">
            <v/>
          </cell>
          <cell r="CV639" t="str">
            <v>ChMC endorsed Change Proposal</v>
          </cell>
          <cell r="CW639" t="str">
            <v>Multiple Market Participants</v>
          </cell>
          <cell r="CX639" t="b">
            <v>1</v>
          </cell>
          <cell r="CY639" t="b">
            <v>0</v>
          </cell>
          <cell r="CZ639" t="b">
            <v>0</v>
          </cell>
          <cell r="DA639" t="b">
            <v>0</v>
          </cell>
          <cell r="DB639" t="str">
            <v>Service Area 5: Metered Volume and Metered Quantity</v>
          </cell>
          <cell r="DC639" t="str">
            <v>One</v>
          </cell>
          <cell r="DD639" t="str">
            <v>Medium</v>
          </cell>
          <cell r="DE639" t="b">
            <v>0</v>
          </cell>
          <cell r="DF639" t="b">
            <v>0</v>
          </cell>
          <cell r="DG639">
            <v>43292</v>
          </cell>
        </row>
        <row r="640">
          <cell r="A640" t="str">
            <v>4680</v>
          </cell>
          <cell r="B640" t="str">
            <v>“Updating the parameters for the NTS Optional Commodity Charge – Introducing the NTS Optional Capacity Charge”
Mod0653:</v>
          </cell>
          <cell r="C640" t="str">
            <v>Y2 - ROM completed</v>
          </cell>
          <cell r="D640">
            <v>43279</v>
          </cell>
          <cell r="E640" t="str">
            <v>A3 - ROM In Progress
Y2 - ROM completed</v>
          </cell>
          <cell r="F640" t="str">
            <v/>
          </cell>
          <cell r="G640" t="b">
            <v>0</v>
          </cell>
          <cell r="H640" t="str">
            <v/>
          </cell>
          <cell r="I640">
            <v>43243</v>
          </cell>
          <cell r="K640">
            <v>43258</v>
          </cell>
          <cell r="L640" t="b">
            <v>0</v>
          </cell>
          <cell r="M640" t="str">
            <v/>
          </cell>
          <cell r="N640" t="str">
            <v/>
          </cell>
          <cell r="O640" t="str">
            <v>0653</v>
          </cell>
          <cell r="P640" t="str">
            <v>Graham Jack (Centrica)</v>
          </cell>
          <cell r="Q640" t="str">
            <v/>
          </cell>
          <cell r="R640" t="str">
            <v>Graham Jack (Centrica)</v>
          </cell>
          <cell r="S640" t="str">
            <v>Sharon Cox</v>
          </cell>
          <cell r="T640" t="str">
            <v>ROM</v>
          </cell>
          <cell r="U640" t="str">
            <v>COMPLETE</v>
          </cell>
          <cell r="V640" t="b">
            <v>0</v>
          </cell>
          <cell r="W640">
            <v>43279</v>
          </cell>
          <cell r="X640" t="str">
            <v/>
          </cell>
          <cell r="AD640" t="str">
            <v/>
          </cell>
          <cell r="AF640" t="str">
            <v/>
          </cell>
          <cell r="AN640" t="str">
            <v/>
          </cell>
          <cell r="AR640" t="str">
            <v/>
          </cell>
          <cell r="AS640" t="str">
            <v/>
          </cell>
          <cell r="AZ640" t="str">
            <v/>
          </cell>
          <cell r="BB640" t="str">
            <v/>
          </cell>
          <cell r="BC640" t="str">
            <v/>
          </cell>
          <cell r="BE640" t="b">
            <v>0</v>
          </cell>
          <cell r="BH640">
            <v>43258</v>
          </cell>
          <cell r="BI640">
            <v>43279</v>
          </cell>
          <cell r="BM640" t="str">
            <v/>
          </cell>
          <cell r="BO640" t="str">
            <v>28/06/2018 DC The ROM Response was sent out by Becky Perkins today.
21/06/2018 DC Karen Denne has drafted the ROM response, it is out for approval at the moment.
15/06/2018 DC Steve Pownall attended the work group on 7th June to adivse them that the ROM w</v>
          </cell>
          <cell r="BQ640" t="str">
            <v/>
          </cell>
          <cell r="BS640" t="str">
            <v/>
          </cell>
          <cell r="BU640" t="str">
            <v/>
          </cell>
          <cell r="BW640" t="str">
            <v/>
          </cell>
          <cell r="BX640" t="str">
            <v/>
          </cell>
          <cell r="BY640" t="str">
            <v/>
          </cell>
          <cell r="BZ640" t="str">
            <v/>
          </cell>
          <cell r="CA640" t="str">
            <v>T &amp; SS</v>
          </cell>
          <cell r="CB640" t="str">
            <v>XO3685</v>
          </cell>
          <cell r="CC640" t="str">
            <v>Xoserve Resource</v>
          </cell>
          <cell r="CD640" t="str">
            <v/>
          </cell>
          <cell r="CE640" t="str">
            <v/>
          </cell>
          <cell r="CF640" t="str">
            <v/>
          </cell>
          <cell r="CG640" t="b">
            <v>0</v>
          </cell>
          <cell r="CH640" t="str">
            <v/>
          </cell>
          <cell r="CJ640" t="b">
            <v>0</v>
          </cell>
          <cell r="CK640" t="b">
            <v>0</v>
          </cell>
          <cell r="CL640" t="b">
            <v>0</v>
          </cell>
          <cell r="CM640" t="str">
            <v/>
          </cell>
          <cell r="CO640" t="str">
            <v/>
          </cell>
          <cell r="CP640" t="str">
            <v/>
          </cell>
          <cell r="CQ640" t="b">
            <v>0</v>
          </cell>
          <cell r="CR640" t="b">
            <v>0</v>
          </cell>
          <cell r="CS640" t="str">
            <v/>
          </cell>
          <cell r="CT640" t="str">
            <v/>
          </cell>
          <cell r="CU640" t="str">
            <v/>
          </cell>
          <cell r="CV640" t="str">
            <v/>
          </cell>
          <cell r="CW640" t="str">
            <v/>
          </cell>
          <cell r="CX640" t="b">
            <v>0</v>
          </cell>
          <cell r="CY640" t="b">
            <v>0</v>
          </cell>
          <cell r="CZ640" t="b">
            <v>0</v>
          </cell>
          <cell r="DA640" t="b">
            <v>0</v>
          </cell>
          <cell r="DB640" t="str">
            <v/>
          </cell>
          <cell r="DC640" t="str">
            <v/>
          </cell>
          <cell r="DD640" t="str">
            <v/>
          </cell>
          <cell r="DE640" t="b">
            <v>0</v>
          </cell>
          <cell r="DF640" t="b">
            <v>0</v>
          </cell>
        </row>
        <row r="641">
          <cell r="A641" t="str">
            <v>4686</v>
          </cell>
          <cell r="B641" t="str">
            <v>Smart Metering Report</v>
          </cell>
          <cell r="C641" t="str">
            <v>A5 - CP in capture with DSG</v>
          </cell>
          <cell r="D641">
            <v>43264</v>
          </cell>
          <cell r="E641" t="str">
            <v>A1 - ICAF - Awaiting Capture Assignment
A2 - Capture in Progress
A5 - CP in capture with DSG</v>
          </cell>
          <cell r="F641" t="str">
            <v>This change proposal is requesting a monthly report for the industry to show how many smart meters are installed, including the churn, throughout the industry. 
This is requested anonymously at an aggregate level reflecting SMET1, SMET 2 installations br</v>
          </cell>
          <cell r="G641" t="b">
            <v>0</v>
          </cell>
          <cell r="H641" t="str">
            <v/>
          </cell>
          <cell r="I641">
            <v>43255</v>
          </cell>
          <cell r="K641">
            <v>43344</v>
          </cell>
          <cell r="L641" t="b">
            <v>0</v>
          </cell>
          <cell r="M641" t="str">
            <v/>
          </cell>
          <cell r="N641" t="str">
            <v/>
          </cell>
          <cell r="O641" t="str">
            <v/>
          </cell>
          <cell r="P641" t="str">
            <v>Liam Percy (CNG)</v>
          </cell>
          <cell r="Q641" t="str">
            <v/>
          </cell>
          <cell r="R641" t="str">
            <v>Rachel Hinsley</v>
          </cell>
          <cell r="S641" t="str">
            <v>Emma smith</v>
          </cell>
          <cell r="T641" t="str">
            <v>CP</v>
          </cell>
          <cell r="U641" t="str">
            <v>LIVE</v>
          </cell>
          <cell r="V641" t="b">
            <v>0</v>
          </cell>
          <cell r="X641" t="str">
            <v/>
          </cell>
          <cell r="AD641" t="str">
            <v/>
          </cell>
          <cell r="AF641" t="str">
            <v/>
          </cell>
          <cell r="AN641" t="str">
            <v/>
          </cell>
          <cell r="AR641" t="str">
            <v/>
          </cell>
          <cell r="AS641" t="str">
            <v/>
          </cell>
          <cell r="AZ641" t="str">
            <v/>
          </cell>
          <cell r="BB641" t="str">
            <v/>
          </cell>
          <cell r="BC641" t="str">
            <v/>
          </cell>
          <cell r="BE641" t="b">
            <v>0</v>
          </cell>
          <cell r="BM641" t="str">
            <v/>
          </cell>
          <cell r="BO641" t="str">
            <v>22/06/2018 RJ - Sitting in DSG.
13/06/2018 DC The change was approved to go to DSG, it will come back to ChMC next month
06/06/2018 DC assigned to Capture with Custome Change Team, this change will go to ChMC next week for approval.
04/06/2018 DC CP submi</v>
          </cell>
          <cell r="BQ641" t="str">
            <v/>
          </cell>
          <cell r="BS641" t="str">
            <v/>
          </cell>
          <cell r="BU641" t="str">
            <v/>
          </cell>
          <cell r="BW641" t="str">
            <v/>
          </cell>
          <cell r="BX641" t="str">
            <v/>
          </cell>
          <cell r="BY641" t="str">
            <v>Jun2019</v>
          </cell>
          <cell r="BZ641" t="str">
            <v/>
          </cell>
          <cell r="CA641" t="str">
            <v>R &amp; N</v>
          </cell>
          <cell r="CB641" t="str">
            <v/>
          </cell>
          <cell r="CC641" t="str">
            <v>Third Party SI / Service Provider</v>
          </cell>
          <cell r="CD641" t="str">
            <v>BW</v>
          </cell>
          <cell r="CE641" t="str">
            <v>RGMA</v>
          </cell>
          <cell r="CF641" t="str">
            <v>0-30 days</v>
          </cell>
          <cell r="CG641" t="b">
            <v>0</v>
          </cell>
          <cell r="CH641" t="str">
            <v/>
          </cell>
          <cell r="CJ641" t="b">
            <v>0</v>
          </cell>
          <cell r="CK641" t="b">
            <v>0</v>
          </cell>
          <cell r="CL641" t="b">
            <v>0</v>
          </cell>
          <cell r="CM641" t="str">
            <v/>
          </cell>
          <cell r="CO641" t="str">
            <v/>
          </cell>
          <cell r="CP641" t="str">
            <v/>
          </cell>
          <cell r="CQ641" t="b">
            <v>0</v>
          </cell>
          <cell r="CR641" t="b">
            <v>0</v>
          </cell>
          <cell r="CS641" t="str">
            <v/>
          </cell>
          <cell r="CT641" t="str">
            <v/>
          </cell>
          <cell r="CU641" t="str">
            <v/>
          </cell>
          <cell r="CV641" t="str">
            <v>ChMC endorsed Change Proposal</v>
          </cell>
          <cell r="CW641" t="str">
            <v>One Market Group</v>
          </cell>
          <cell r="CX641" t="b">
            <v>1</v>
          </cell>
          <cell r="CY641" t="b">
            <v>0</v>
          </cell>
          <cell r="CZ641" t="b">
            <v>0</v>
          </cell>
          <cell r="DA641" t="b">
            <v>0</v>
          </cell>
          <cell r="DB641" t="str">
            <v>Service Area 18: Provision of User Reports and Information</v>
          </cell>
          <cell r="DC641" t="str">
            <v>One</v>
          </cell>
          <cell r="DD641" t="str">
            <v>Low</v>
          </cell>
          <cell r="DE641" t="b">
            <v>0</v>
          </cell>
          <cell r="DF641" t="b">
            <v>0</v>
          </cell>
        </row>
        <row r="642">
          <cell r="A642" t="str">
            <v>4712</v>
          </cell>
          <cell r="B642" t="str">
            <v>HR and Finance Birst  Reporting</v>
          </cell>
          <cell r="C642" t="str">
            <v>A9 - Internal change progressing through capture</v>
          </cell>
          <cell r="D642">
            <v>43292</v>
          </cell>
          <cell r="E642" t="str">
            <v>A1 - ICAF - Awaiting Capture Assignment
A9 - Internal change progressing through capture</v>
          </cell>
          <cell r="F642" t="str">
            <v>The monthly Exec reporting is currently done manually for the following areas:
-	Health and Safety Dashboard
-	Spot to Stop including KVI
-	CFO Scorecard
-	Car Parking 
The Execs have requested that this information is used within Birst to ensure all of t</v>
          </cell>
          <cell r="G642" t="b">
            <v>0</v>
          </cell>
          <cell r="H642" t="str">
            <v/>
          </cell>
          <cell r="I642">
            <v>43290</v>
          </cell>
          <cell r="K642">
            <v>43329</v>
          </cell>
          <cell r="L642" t="b">
            <v>0</v>
          </cell>
          <cell r="M642" t="str">
            <v/>
          </cell>
          <cell r="N642" t="str">
            <v/>
          </cell>
          <cell r="O642" t="str">
            <v/>
          </cell>
          <cell r="P642" t="str">
            <v>Paul O’Toole</v>
          </cell>
          <cell r="Q642" t="str">
            <v/>
          </cell>
          <cell r="R642" t="str">
            <v>Clive Nicholas</v>
          </cell>
          <cell r="S642" t="str">
            <v>Jo Duncan</v>
          </cell>
          <cell r="T642" t="str">
            <v>CR (Internal)</v>
          </cell>
          <cell r="U642" t="str">
            <v>LIVE</v>
          </cell>
          <cell r="V642" t="b">
            <v>0</v>
          </cell>
          <cell r="X642" t="str">
            <v/>
          </cell>
          <cell r="AD642" t="str">
            <v/>
          </cell>
          <cell r="AF642" t="str">
            <v/>
          </cell>
          <cell r="AN642" t="str">
            <v/>
          </cell>
          <cell r="AR642" t="str">
            <v/>
          </cell>
          <cell r="AS642" t="str">
            <v/>
          </cell>
          <cell r="AZ642" t="str">
            <v/>
          </cell>
          <cell r="BB642" t="str">
            <v/>
          </cell>
          <cell r="BC642" t="str">
            <v/>
          </cell>
          <cell r="BE642" t="b">
            <v>0</v>
          </cell>
          <cell r="BM642" t="str">
            <v/>
          </cell>
          <cell r="BO642" t="str">
            <v xml:space="preserve">20/07/2018 HS - Next capture session scheduled for next week.
13/07/2018 RJ - Capture session held; more information needed from Paul (capture documentation).
11/07/2018 HS Approved at ICAF today. Sent to Data Platform for internal capture.
09/07/2018 DC </v>
          </cell>
          <cell r="BQ642" t="str">
            <v/>
          </cell>
          <cell r="BS642" t="str">
            <v/>
          </cell>
          <cell r="BU642" t="str">
            <v/>
          </cell>
          <cell r="BW642" t="str">
            <v/>
          </cell>
          <cell r="BX642" t="str">
            <v/>
          </cell>
          <cell r="BY642" t="str">
            <v/>
          </cell>
          <cell r="BZ642" t="str">
            <v/>
          </cell>
          <cell r="CA642" t="str">
            <v>Data Office</v>
          </cell>
          <cell r="CB642" t="str">
            <v/>
          </cell>
          <cell r="CC642" t="str">
            <v>Third Party SI / Service Provider</v>
          </cell>
          <cell r="CD642" t="str">
            <v>Birst</v>
          </cell>
          <cell r="CE642" t="str">
            <v>Other</v>
          </cell>
          <cell r="CF642" t="str">
            <v>0-30 days</v>
          </cell>
          <cell r="CG642" t="b">
            <v>0</v>
          </cell>
          <cell r="CH642" t="str">
            <v/>
          </cell>
          <cell r="CJ642" t="b">
            <v>0</v>
          </cell>
          <cell r="CK642" t="b">
            <v>0</v>
          </cell>
          <cell r="CL642" t="b">
            <v>0</v>
          </cell>
          <cell r="CM642" t="str">
            <v/>
          </cell>
          <cell r="CO642" t="str">
            <v/>
          </cell>
          <cell r="CP642" t="str">
            <v/>
          </cell>
          <cell r="CQ642" t="b">
            <v>0</v>
          </cell>
          <cell r="CR642" t="b">
            <v>0</v>
          </cell>
          <cell r="CS642" t="str">
            <v/>
          </cell>
          <cell r="CT642" t="str">
            <v/>
          </cell>
          <cell r="CU642" t="str">
            <v/>
          </cell>
          <cell r="CV642" t="str">
            <v>Xoserve Internal CR (business improvement initiative)</v>
          </cell>
          <cell r="CW642" t="str">
            <v>Xoserve Only</v>
          </cell>
          <cell r="CX642" t="b">
            <v>0</v>
          </cell>
          <cell r="CY642" t="b">
            <v>0</v>
          </cell>
          <cell r="CZ642" t="b">
            <v>0</v>
          </cell>
          <cell r="DA642" t="b">
            <v>1</v>
          </cell>
          <cell r="DB642" t="str">
            <v>Service Area 23: Internal</v>
          </cell>
          <cell r="DC642" t="str">
            <v>None (Xoserve internal initiative)</v>
          </cell>
          <cell r="DD642" t="str">
            <v>Medium</v>
          </cell>
          <cell r="DE642" t="b">
            <v>0</v>
          </cell>
          <cell r="DF642" t="b">
            <v>0</v>
          </cell>
        </row>
        <row r="643">
          <cell r="A643" t="str">
            <v>3283</v>
          </cell>
          <cell r="B643" t="str">
            <v>Recording of DN Siteworks’ / New Network Connection Reference in Central systems
(ON HOLD PENDING NEW CO)</v>
          </cell>
          <cell r="C643" t="str">
            <v>F1 - CCR/Closedown document in progress</v>
          </cell>
          <cell r="D643">
            <v>43290</v>
          </cell>
          <cell r="E643" t="str">
            <v>CO-RCVD 16/12/2013
EQ-PROD 31/12/2013
EQ-SENT 31/01/2014
BE-RCVD 01/04/2014
BE-PROD 01/04/2014
BE-CLSD 11/09/2014
CO-RCVD 27/10/2017
Moved from BE-CLS to 11. Change in Delivery  after discussion with AS 13/11/2017
7.BER/Business Case in Progress - 14/11</v>
          </cell>
          <cell r="F643" t="str">
            <v>DNs require Xoserve to be able to receive network connections’ reference numbers and also to be able to store these reference numbers in central systems. The DN reference number may relate to a new network connection or a capacity increase request.</v>
          </cell>
          <cell r="G643" t="b">
            <v>0</v>
          </cell>
          <cell r="H643" t="str">
            <v/>
          </cell>
          <cell r="I643">
            <v>41624</v>
          </cell>
          <cell r="J643">
            <v>41639</v>
          </cell>
          <cell r="K643">
            <v>43280</v>
          </cell>
          <cell r="L643" t="b">
            <v>1</v>
          </cell>
          <cell r="M643" t="str">
            <v>ADN</v>
          </cell>
          <cell r="N643" t="str">
            <v/>
          </cell>
          <cell r="O643" t="str">
            <v>Joel Martin</v>
          </cell>
          <cell r="P643" t="str">
            <v>Joel Martin</v>
          </cell>
          <cell r="Q643" t="str">
            <v>ICAF Meeting 18/12/13</v>
          </cell>
          <cell r="R643" t="str">
            <v/>
          </cell>
          <cell r="S643" t="str">
            <v>Christina Francis</v>
          </cell>
          <cell r="T643" t="str">
            <v>CP</v>
          </cell>
          <cell r="U643" t="str">
            <v>LIVE</v>
          </cell>
          <cell r="V643" t="b">
            <v>1</v>
          </cell>
          <cell r="W643">
            <v>41893</v>
          </cell>
          <cell r="X643" t="str">
            <v/>
          </cell>
          <cell r="Y643">
            <v>41639</v>
          </cell>
          <cell r="Z643">
            <v>41670</v>
          </cell>
          <cell r="AB643">
            <v>41670</v>
          </cell>
          <cell r="AD643" t="str">
            <v/>
          </cell>
          <cell r="AF643" t="str">
            <v>SENT</v>
          </cell>
          <cell r="AG643">
            <v>41670</v>
          </cell>
          <cell r="AH643">
            <v>41730</v>
          </cell>
          <cell r="AI643">
            <v>41743</v>
          </cell>
          <cell r="AJ643">
            <v>41743</v>
          </cell>
          <cell r="AN643" t="str">
            <v/>
          </cell>
          <cell r="AR643" t="str">
            <v/>
          </cell>
          <cell r="AS643" t="str">
            <v>CLSD</v>
          </cell>
          <cell r="AT643">
            <v>41893</v>
          </cell>
          <cell r="AZ643" t="str">
            <v/>
          </cell>
          <cell r="BB643" t="str">
            <v/>
          </cell>
          <cell r="BC643" t="str">
            <v/>
          </cell>
          <cell r="BE643" t="b">
            <v>0</v>
          </cell>
          <cell r="BF643">
            <v>3</v>
          </cell>
          <cell r="BG643">
            <v>41670</v>
          </cell>
          <cell r="BH643">
            <v>43280</v>
          </cell>
          <cell r="BI643">
            <v>43282</v>
          </cell>
          <cell r="BM643" t="str">
            <v/>
          </cell>
          <cell r="BO643" t="str">
            <v xml:space="preserve">11/01/2018 Julie B - BER approved at Jan 2018 ChMC.
14/11/2017 - IB - Overall status moved to '7-BER/Business Case in progress' as this change is being bundled togother with other changes to form Release 2. As confirmed by Christina Francis.
27/10/17-CM </v>
          </cell>
          <cell r="BQ643" t="str">
            <v/>
          </cell>
          <cell r="BS643" t="str">
            <v/>
          </cell>
          <cell r="BU643" t="str">
            <v/>
          </cell>
          <cell r="BW643" t="str">
            <v/>
          </cell>
          <cell r="BX643" t="str">
            <v/>
          </cell>
          <cell r="BY643" t="str">
            <v>2</v>
          </cell>
          <cell r="BZ643" t="str">
            <v>n/a</v>
          </cell>
          <cell r="CA643" t="str">
            <v>R &amp; N</v>
          </cell>
          <cell r="CB643" t="str">
            <v/>
          </cell>
          <cell r="CC643" t="str">
            <v>Third Party SI / Service Provider</v>
          </cell>
          <cell r="CD643" t="str">
            <v>ISU</v>
          </cell>
          <cell r="CE643" t="str">
            <v>SPA</v>
          </cell>
          <cell r="CF643" t="str">
            <v>31-100days</v>
          </cell>
          <cell r="CG643" t="b">
            <v>0</v>
          </cell>
          <cell r="CH643" t="str">
            <v/>
          </cell>
          <cell r="CJ643" t="b">
            <v>0</v>
          </cell>
          <cell r="CK643" t="b">
            <v>0</v>
          </cell>
          <cell r="CL643" t="b">
            <v>0</v>
          </cell>
          <cell r="CM643" t="str">
            <v/>
          </cell>
          <cell r="CO643" t="str">
            <v/>
          </cell>
          <cell r="CP643" t="str">
            <v/>
          </cell>
          <cell r="CQ643" t="b">
            <v>0</v>
          </cell>
          <cell r="CR643" t="b">
            <v>0</v>
          </cell>
          <cell r="CS643" t="str">
            <v>Customer</v>
          </cell>
          <cell r="CT643" t="str">
            <v/>
          </cell>
          <cell r="CU643" t="str">
            <v/>
          </cell>
          <cell r="CV643" t="str">
            <v>SPAA Change Proposal</v>
          </cell>
          <cell r="CW643" t="str">
            <v>One Market Participant</v>
          </cell>
          <cell r="CX643" t="b">
            <v>0</v>
          </cell>
          <cell r="CY643" t="b">
            <v>1</v>
          </cell>
          <cell r="CZ643" t="b">
            <v>0</v>
          </cell>
          <cell r="DA643" t="b">
            <v>0</v>
          </cell>
          <cell r="DB643" t="str">
            <v>Service Area 21: Data Flows and Services to Network Operators</v>
          </cell>
          <cell r="DC643" t="str">
            <v>Two to Five</v>
          </cell>
          <cell r="DD643" t="str">
            <v>Medium</v>
          </cell>
          <cell r="DE643" t="b">
            <v>0</v>
          </cell>
          <cell r="DF643" t="b">
            <v>0</v>
          </cell>
          <cell r="DG643">
            <v>43019</v>
          </cell>
          <cell r="DH643">
            <v>43019</v>
          </cell>
          <cell r="DJ643">
            <v>43110</v>
          </cell>
        </row>
        <row r="644">
          <cell r="A644" t="str">
            <v>3386</v>
          </cell>
          <cell r="B644" t="str">
            <v>Create new “role” for CMS to cover all activities undertaken within a Distribution Network
(ON HOLD PENDING NEW CO)</v>
          </cell>
          <cell r="C644" t="str">
            <v>F1 - CCR/Closedown document in progress</v>
          </cell>
          <cell r="D644">
            <v>43290</v>
          </cell>
          <cell r="E644" t="str">
            <v>CO-RCVD 08/05/2014
EQ-PNDG 22/05/2014
EQ-CLSD 11/09/2014
CO-RCVD 27/10/2017
Moved from CO-RCVD to 11. Change in Delivery 08/11/20117
7.BER/Business Case in Progress - 14/11/2017
10. BER/Business Case Awaiting ChMC Approval
11. Change in Delivery</v>
          </cell>
          <cell r="F644" t="str">
            <v>Current functionality in CMS is split into roles based on assumptions made about what activities would be undertaken by which entities, however, the Network role does not include all activities that are carried out within the DNs. This means that some ind</v>
          </cell>
          <cell r="G644" t="b">
            <v>0</v>
          </cell>
          <cell r="H644" t="str">
            <v/>
          </cell>
          <cell r="I644">
            <v>41767</v>
          </cell>
          <cell r="J644">
            <v>41781</v>
          </cell>
          <cell r="K644">
            <v>43280</v>
          </cell>
          <cell r="L644" t="b">
            <v>1</v>
          </cell>
          <cell r="M644" t="str">
            <v>ADN</v>
          </cell>
          <cell r="N644" t="str">
            <v/>
          </cell>
          <cell r="O644" t="str">
            <v>Joanna Ferguson</v>
          </cell>
          <cell r="P644" t="str">
            <v>Jo Ferguson</v>
          </cell>
          <cell r="Q644" t="str">
            <v>ICAF 14/05/14</v>
          </cell>
          <cell r="R644" t="str">
            <v/>
          </cell>
          <cell r="S644" t="str">
            <v>Christina Francis</v>
          </cell>
          <cell r="T644" t="str">
            <v>CP</v>
          </cell>
          <cell r="U644" t="str">
            <v>LIVE</v>
          </cell>
          <cell r="V644" t="b">
            <v>1</v>
          </cell>
          <cell r="W644">
            <v>41893</v>
          </cell>
          <cell r="X644" t="str">
            <v/>
          </cell>
          <cell r="Y644">
            <v>41781</v>
          </cell>
          <cell r="AD644" t="str">
            <v/>
          </cell>
          <cell r="AF644" t="str">
            <v>CLSD</v>
          </cell>
          <cell r="AG644">
            <v>41893</v>
          </cell>
          <cell r="AN644" t="str">
            <v/>
          </cell>
          <cell r="AR644" t="str">
            <v/>
          </cell>
          <cell r="AS644" t="str">
            <v/>
          </cell>
          <cell r="AZ644" t="str">
            <v/>
          </cell>
          <cell r="BB644" t="str">
            <v/>
          </cell>
          <cell r="BC644" t="str">
            <v/>
          </cell>
          <cell r="BE644" t="b">
            <v>0</v>
          </cell>
          <cell r="BF644">
            <v>3</v>
          </cell>
          <cell r="BH644">
            <v>43280</v>
          </cell>
          <cell r="BI644">
            <v>43282</v>
          </cell>
          <cell r="BM644" t="str">
            <v/>
          </cell>
          <cell r="BO644" t="str">
            <v>11/01/2018 Julie B - BER approved at Jan 2018 ChMC.
14/11/2017 - IB - Overall status moved to '7-BER/Business Case in progress' as this change is being bundled togother with other changes to form Release 2. As confirmed by Christina Francis.
27/10/17 : C</v>
          </cell>
          <cell r="BQ644" t="str">
            <v/>
          </cell>
          <cell r="BS644" t="str">
            <v/>
          </cell>
          <cell r="BU644" t="str">
            <v/>
          </cell>
          <cell r="BW644" t="str">
            <v/>
          </cell>
          <cell r="BX644" t="str">
            <v/>
          </cell>
          <cell r="BY644" t="str">
            <v>2</v>
          </cell>
          <cell r="BZ644" t="str">
            <v>n/a</v>
          </cell>
          <cell r="CA644" t="str">
            <v>R &amp; N</v>
          </cell>
          <cell r="CB644" t="str">
            <v/>
          </cell>
          <cell r="CC644" t="str">
            <v>Third Party SI / Service Provider</v>
          </cell>
          <cell r="CD644" t="str">
            <v>CMS</v>
          </cell>
          <cell r="CE644" t="str">
            <v>Other</v>
          </cell>
          <cell r="CF644" t="str">
            <v>31-100days</v>
          </cell>
          <cell r="CG644" t="b">
            <v>0</v>
          </cell>
          <cell r="CH644" t="str">
            <v/>
          </cell>
          <cell r="CJ644" t="b">
            <v>0</v>
          </cell>
          <cell r="CK644" t="b">
            <v>0</v>
          </cell>
          <cell r="CL644" t="b">
            <v>0</v>
          </cell>
          <cell r="CM644" t="str">
            <v/>
          </cell>
          <cell r="CO644" t="str">
            <v/>
          </cell>
          <cell r="CP644" t="str">
            <v/>
          </cell>
          <cell r="CQ644" t="b">
            <v>0</v>
          </cell>
          <cell r="CR644" t="b">
            <v>0</v>
          </cell>
          <cell r="CS644" t="str">
            <v>Customer</v>
          </cell>
          <cell r="CT644" t="str">
            <v/>
          </cell>
          <cell r="CU644" t="str">
            <v/>
          </cell>
          <cell r="CV644" t="str">
            <v>ChMC endorsed Change Proposal</v>
          </cell>
          <cell r="CW644" t="str">
            <v>One Market Group</v>
          </cell>
          <cell r="CX644" t="b">
            <v>0</v>
          </cell>
          <cell r="CY644" t="b">
            <v>1</v>
          </cell>
          <cell r="CZ644" t="b">
            <v>0</v>
          </cell>
          <cell r="DA644" t="b">
            <v>0</v>
          </cell>
          <cell r="DB644" t="str">
            <v>Service Area 22: Specific Services</v>
          </cell>
          <cell r="DC644" t="str">
            <v>Two to Five</v>
          </cell>
          <cell r="DD644" t="str">
            <v>Medium</v>
          </cell>
          <cell r="DE644" t="b">
            <v>0</v>
          </cell>
          <cell r="DF644" t="b">
            <v>0</v>
          </cell>
          <cell r="DG644">
            <v>43019</v>
          </cell>
          <cell r="DH644">
            <v>43019</v>
          </cell>
          <cell r="DJ644">
            <v>43110</v>
          </cell>
        </row>
        <row r="645">
          <cell r="A645" t="str">
            <v>2949</v>
          </cell>
          <cell r="B645" t="str">
            <v>UNC Mod 458 Seasonal LDZ Capacity Rights</v>
          </cell>
          <cell r="C645" t="str">
            <v>Z1 - Change completed</v>
          </cell>
          <cell r="D645">
            <v>42921</v>
          </cell>
          <cell r="E645" t="str">
            <v>CO-RCVD 12/06/2014
EQ-PROD 25/06/2014
EQ-SENT 31/07/2014
BE-RCVD 12/08/2014
BE-PROD 12/08/2014
BE-SENT 10/12/2014
BE-SENT 12/12/2014
CA-RCVD 17/12/2014
SN-PROD 17/12/2014
SN-SENT 05/01/2015
PD-PROD 05/01/2015
PD-IMPD 05/07/2017
PD-IMPD changed to  12. CC</v>
          </cell>
          <cell r="F645" t="str">
            <v>Currently, a Distribution Network (DN) can only offer Local Distribution Zone (LDZ) Capacity on a firm supply basis for the full 12 months of the gas year.  Therefore, should a new User require a new connection, or an existing User require additional capa</v>
          </cell>
          <cell r="G645" t="b">
            <v>1</v>
          </cell>
          <cell r="H645" t="str">
            <v>EVS2949</v>
          </cell>
          <cell r="I645">
            <v>41802</v>
          </cell>
          <cell r="J645">
            <v>41815</v>
          </cell>
          <cell r="K645">
            <v>41943</v>
          </cell>
          <cell r="L645" t="b">
            <v>1</v>
          </cell>
          <cell r="M645" t="str">
            <v>ADN</v>
          </cell>
          <cell r="N645" t="str">
            <v/>
          </cell>
          <cell r="O645" t="str">
            <v>Colin Thomson</v>
          </cell>
          <cell r="P645" t="str">
            <v>Colin Thomson</v>
          </cell>
          <cell r="Q645" t="str">
            <v>ICAF 18/06/14</v>
          </cell>
          <cell r="R645" t="str">
            <v>Dean Johnson</v>
          </cell>
          <cell r="S645" t="str">
            <v>Lorraine Cave</v>
          </cell>
          <cell r="T645" t="str">
            <v>CP</v>
          </cell>
          <cell r="U645" t="str">
            <v>COMPLETE</v>
          </cell>
          <cell r="V645" t="b">
            <v>1</v>
          </cell>
          <cell r="X645" t="str">
            <v/>
          </cell>
          <cell r="Y645">
            <v>41815</v>
          </cell>
          <cell r="Z645">
            <v>41851</v>
          </cell>
          <cell r="AB645">
            <v>41851</v>
          </cell>
          <cell r="AC645">
            <v>0</v>
          </cell>
          <cell r="AD645" t="str">
            <v>12 weeks</v>
          </cell>
          <cell r="AE645">
            <v>42308</v>
          </cell>
          <cell r="AF645" t="str">
            <v>SENT</v>
          </cell>
          <cell r="AG645">
            <v>41851</v>
          </cell>
          <cell r="AH645">
            <v>41863</v>
          </cell>
          <cell r="AI645">
            <v>41877</v>
          </cell>
          <cell r="AJ645">
            <v>41877</v>
          </cell>
          <cell r="AK645">
            <v>41985</v>
          </cell>
          <cell r="AM645">
            <v>41985</v>
          </cell>
          <cell r="AN645" t="str">
            <v>Pre Sanction Meeting 09/12/14</v>
          </cell>
          <cell r="AO645">
            <v>42075</v>
          </cell>
          <cell r="AP645">
            <v>58987</v>
          </cell>
          <cell r="AR645" t="str">
            <v/>
          </cell>
          <cell r="AS645" t="str">
            <v>SENT</v>
          </cell>
          <cell r="AT645">
            <v>41983</v>
          </cell>
          <cell r="AU645">
            <v>41990</v>
          </cell>
          <cell r="AV645">
            <v>42009</v>
          </cell>
          <cell r="AW645">
            <v>42009</v>
          </cell>
          <cell r="AX645">
            <v>42009</v>
          </cell>
          <cell r="AZ645" t="str">
            <v/>
          </cell>
          <cell r="BA645">
            <v>42009</v>
          </cell>
          <cell r="BB645" t="str">
            <v>unknown</v>
          </cell>
          <cell r="BC645" t="str">
            <v>SENT</v>
          </cell>
          <cell r="BD645">
            <v>42009</v>
          </cell>
          <cell r="BE645" t="b">
            <v>1</v>
          </cell>
          <cell r="BF645">
            <v>3</v>
          </cell>
          <cell r="BH645">
            <v>42887</v>
          </cell>
          <cell r="BI645">
            <v>42887</v>
          </cell>
          <cell r="BJ645">
            <v>42947</v>
          </cell>
          <cell r="BM645" t="str">
            <v/>
          </cell>
          <cell r="BO645" t="str">
            <v>09/03/18: AH - Approved CNN and ECF received filed away to config library. Project Status Complete.
27/09/17 DC Sent an email to MP request a new CCN to be raised so I can take it to thr ChMC for approval.
18/08/17 DC Email to MP requesting CCN to be rais</v>
          </cell>
          <cell r="BQ645" t="str">
            <v/>
          </cell>
          <cell r="BS645" t="str">
            <v/>
          </cell>
          <cell r="BU645" t="str">
            <v/>
          </cell>
          <cell r="BW645" t="str">
            <v/>
          </cell>
          <cell r="BX645" t="str">
            <v>Low</v>
          </cell>
          <cell r="BY645" t="str">
            <v/>
          </cell>
          <cell r="BZ645" t="str">
            <v/>
          </cell>
          <cell r="CA645" t="str">
            <v>T &amp; SS</v>
          </cell>
          <cell r="CB645" t="str">
            <v/>
          </cell>
          <cell r="CC645" t="str">
            <v>Project Delivery</v>
          </cell>
          <cell r="CD645" t="str">
            <v>ISU</v>
          </cell>
          <cell r="CE645" t="str">
            <v>Invoicing</v>
          </cell>
          <cell r="CF645" t="str">
            <v>31-100days</v>
          </cell>
          <cell r="CG645" t="b">
            <v>0</v>
          </cell>
          <cell r="CH645" t="str">
            <v/>
          </cell>
          <cell r="CJ645" t="b">
            <v>0</v>
          </cell>
          <cell r="CK645" t="b">
            <v>0</v>
          </cell>
          <cell r="CL645" t="b">
            <v>0</v>
          </cell>
          <cell r="CM645" t="str">
            <v/>
          </cell>
          <cell r="CO645" t="str">
            <v/>
          </cell>
          <cell r="CP645" t="str">
            <v/>
          </cell>
          <cell r="CQ645" t="b">
            <v>0</v>
          </cell>
          <cell r="CR645" t="b">
            <v>0</v>
          </cell>
          <cell r="CS645" t="str">
            <v/>
          </cell>
          <cell r="CT645" t="str">
            <v/>
          </cell>
          <cell r="CU645" t="str">
            <v/>
          </cell>
          <cell r="CV645" t="str">
            <v/>
          </cell>
          <cell r="CW645" t="str">
            <v/>
          </cell>
          <cell r="CX645" t="b">
            <v>0</v>
          </cell>
          <cell r="CY645" t="b">
            <v>0</v>
          </cell>
          <cell r="CZ645" t="b">
            <v>0</v>
          </cell>
          <cell r="DA645" t="b">
            <v>0</v>
          </cell>
          <cell r="DB645" t="str">
            <v/>
          </cell>
          <cell r="DC645" t="str">
            <v/>
          </cell>
          <cell r="DD645" t="str">
            <v/>
          </cell>
          <cell r="DE645" t="b">
            <v>0</v>
          </cell>
          <cell r="DF645" t="b">
            <v>0</v>
          </cell>
        </row>
        <row r="646">
          <cell r="A646" t="str">
            <v>3457</v>
          </cell>
          <cell r="B646" t="str">
            <v>Solution to meet the obligations of UNC MOD 425V &amp; UNC MOD455</v>
          </cell>
          <cell r="C646" t="str">
            <v>F1 - CCR/Closedown document in progress</v>
          </cell>
          <cell r="D646">
            <v>42083</v>
          </cell>
          <cell r="E646" t="str">
            <v>CO-RCVD 28/08/2014
EQ-PROD 10/09/2014
BE-SENT 26/01/2015
CA-RCVD 05/02/2015
SN-PROD 05/02/2015
SN-SENT 20/03/2015
PD-PROD 20/03/2015
PD-IMPD 20/03/2017
PD-IMPD changed to  12. CCR/Internal Closedown Document in progress 08/11/17</v>
          </cell>
          <cell r="F646" t="str">
            <v>This is a new CO for a combined CMS release incorporating: 
	COR3386 Create new “role” for CMS to cover all activities undertaken within a Distribution Network
	COR3336 UNC MOD 425 – Re-establishment of supply meter point – shipperless sites
	COR3287 M</v>
          </cell>
          <cell r="G646" t="b">
            <v>0</v>
          </cell>
          <cell r="H646" t="str">
            <v/>
          </cell>
          <cell r="I646">
            <v>41879</v>
          </cell>
          <cell r="J646">
            <v>41892</v>
          </cell>
          <cell r="K646">
            <v>36558</v>
          </cell>
          <cell r="L646" t="b">
            <v>1</v>
          </cell>
          <cell r="M646" t="str">
            <v>ADN</v>
          </cell>
          <cell r="N646" t="str">
            <v/>
          </cell>
          <cell r="O646" t="str">
            <v>Joanna Ferguson</v>
          </cell>
          <cell r="P646" t="str">
            <v>Joanna Ferguson</v>
          </cell>
          <cell r="Q646" t="str">
            <v>ICAF 03/09/14</v>
          </cell>
          <cell r="R646" t="str">
            <v>Dave Ackers</v>
          </cell>
          <cell r="S646" t="str">
            <v>Jon Follows</v>
          </cell>
          <cell r="T646" t="str">
            <v>CP</v>
          </cell>
          <cell r="U646" t="str">
            <v>LIVE</v>
          </cell>
          <cell r="V646" t="b">
            <v>1</v>
          </cell>
          <cell r="X646" t="str">
            <v>Dan Maguire</v>
          </cell>
          <cell r="Y646">
            <v>41892</v>
          </cell>
          <cell r="AD646" t="str">
            <v/>
          </cell>
          <cell r="AF646" t="str">
            <v>PROD</v>
          </cell>
          <cell r="AG646">
            <v>41892</v>
          </cell>
          <cell r="AL646">
            <v>42031</v>
          </cell>
          <cell r="AM646">
            <v>42030</v>
          </cell>
          <cell r="AN646" t="str">
            <v>Pre Sanction Review Meeting 20/01/15</v>
          </cell>
          <cell r="AO646">
            <v>42061</v>
          </cell>
          <cell r="AP646">
            <v>94571</v>
          </cell>
          <cell r="AR646" t="str">
            <v/>
          </cell>
          <cell r="AS646" t="str">
            <v>SENT</v>
          </cell>
          <cell r="AT646">
            <v>42030</v>
          </cell>
          <cell r="AU646">
            <v>42040</v>
          </cell>
          <cell r="AV646">
            <v>42053</v>
          </cell>
          <cell r="AW646">
            <v>42053</v>
          </cell>
          <cell r="AX646">
            <v>42083</v>
          </cell>
          <cell r="AZ646" t="str">
            <v/>
          </cell>
          <cell r="BA646">
            <v>42083</v>
          </cell>
          <cell r="BB646" t="str">
            <v/>
          </cell>
          <cell r="BC646" t="str">
            <v>SENT</v>
          </cell>
          <cell r="BD646">
            <v>42083</v>
          </cell>
          <cell r="BE646" t="b">
            <v>0</v>
          </cell>
          <cell r="BF646">
            <v>3</v>
          </cell>
          <cell r="BH646">
            <v>42194</v>
          </cell>
          <cell r="BI646">
            <v>42194</v>
          </cell>
          <cell r="BJ646">
            <v>43372</v>
          </cell>
          <cell r="BM646" t="str">
            <v/>
          </cell>
          <cell r="BO646"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646" t="str">
            <v/>
          </cell>
          <cell r="BS646" t="str">
            <v/>
          </cell>
          <cell r="BU646" t="str">
            <v/>
          </cell>
          <cell r="BW646" t="str">
            <v/>
          </cell>
          <cell r="BX646" t="str">
            <v>Low</v>
          </cell>
          <cell r="BY646" t="str">
            <v/>
          </cell>
          <cell r="BZ646" t="str">
            <v/>
          </cell>
          <cell r="CA646" t="str">
            <v>T &amp; SS</v>
          </cell>
          <cell r="CB646" t="str">
            <v/>
          </cell>
          <cell r="CC646" t="str">
            <v>Third Party SI / Service Provider</v>
          </cell>
          <cell r="CD646" t="str">
            <v>ISU</v>
          </cell>
          <cell r="CE646" t="str">
            <v>SPA</v>
          </cell>
          <cell r="CF646" t="str">
            <v>31-100days</v>
          </cell>
          <cell r="CG646" t="b">
            <v>0</v>
          </cell>
          <cell r="CH646" t="str">
            <v/>
          </cell>
          <cell r="CJ646" t="b">
            <v>0</v>
          </cell>
          <cell r="CK646" t="b">
            <v>0</v>
          </cell>
          <cell r="CL646" t="b">
            <v>0</v>
          </cell>
          <cell r="CM646" t="str">
            <v/>
          </cell>
          <cell r="CO646" t="str">
            <v>The key benefits of implementing the solution are as follows: 
• Adherence to the obligations of UNC MOD 425V and UNC MOD 455.
• Reduction in the overall population of ‘unregistered &amp; shipperless’ sites.
• Increased accuracy of meter information data held</v>
          </cell>
          <cell r="CP646" t="str">
            <v/>
          </cell>
          <cell r="CQ646" t="b">
            <v>0</v>
          </cell>
          <cell r="CR646" t="b">
            <v>0</v>
          </cell>
          <cell r="CS646" t="str">
            <v>Customer</v>
          </cell>
          <cell r="CT646" t="str">
            <v/>
          </cell>
          <cell r="CU646" t="str">
            <v/>
          </cell>
          <cell r="CV646" t="str">
            <v/>
          </cell>
          <cell r="CW646" t="str">
            <v/>
          </cell>
          <cell r="CX646" t="b">
            <v>0</v>
          </cell>
          <cell r="CY646" t="b">
            <v>1</v>
          </cell>
          <cell r="CZ646" t="b">
            <v>0</v>
          </cell>
          <cell r="DA646" t="b">
            <v>0</v>
          </cell>
          <cell r="DB646" t="str">
            <v>Service Area 1: Manage Supply Point Registration</v>
          </cell>
          <cell r="DC646" t="str">
            <v>One</v>
          </cell>
          <cell r="DD646" t="str">
            <v>Medium</v>
          </cell>
          <cell r="DE646" t="b">
            <v>0</v>
          </cell>
          <cell r="DF646" t="b">
            <v>0</v>
          </cell>
          <cell r="DG646">
            <v>41885</v>
          </cell>
          <cell r="DH646">
            <v>42023</v>
          </cell>
          <cell r="DJ646">
            <v>42030</v>
          </cell>
        </row>
        <row r="647">
          <cell r="A647" t="str">
            <v>3842</v>
          </cell>
          <cell r="B647" t="str">
            <v>Modification Proposal fu6AV - Changes to DM Read Services (with improved within day data provision)</v>
          </cell>
          <cell r="C647" t="str">
            <v>Z1 - Change completed</v>
          </cell>
          <cell r="D647">
            <v>43277</v>
          </cell>
          <cell r="E647" t="str">
            <v xml:space="preserve">CO-RCVD 14/10/2015
EQ-PNDG 21/10/2015
EQ-PROD 04/11/2015
EQ-SENT 10/11/2015
BE-PNDG 10/12/2015
BE-PROD 07/01/2016
BE-PNDG 21/01/2016
BE-SENT 09/02/2016
CA-RCVD 19/02/2016
SN-PNDG 19/02/2016
SN-PROD 03/03/2016
SN-SENT 11/03/2016
PD-PROD 11/03/2016
PD-IMPD </v>
          </cell>
          <cell r="F647" t="str">
            <v>Modification Proposal 0466AV will amend the standards of service and liability payments associated with the 
(Transporter provided) DM Read provision. 
The attached table defines the scope of the Modification that we would like Xoserve to assess and deli</v>
          </cell>
          <cell r="G647" t="b">
            <v>0</v>
          </cell>
          <cell r="H647" t="str">
            <v>XRN3780</v>
          </cell>
          <cell r="I647">
            <v>42291</v>
          </cell>
          <cell r="J647">
            <v>42312</v>
          </cell>
          <cell r="K647">
            <v>36558</v>
          </cell>
          <cell r="L647" t="b">
            <v>0</v>
          </cell>
          <cell r="M647" t="str">
            <v>ADN</v>
          </cell>
          <cell r="N647" t="str">
            <v>NG</v>
          </cell>
          <cell r="O647" t="str">
            <v>Chris Warner</v>
          </cell>
          <cell r="P647" t="str">
            <v>Chris Warner</v>
          </cell>
          <cell r="Q647" t="str">
            <v>ICAF 21/10/2015
BER Approved pre-sanction 09/02/2016</v>
          </cell>
          <cell r="R647" t="str">
            <v>Chris Warner/ Andy Clasper</v>
          </cell>
          <cell r="S647" t="str">
            <v>Charlie Haley</v>
          </cell>
          <cell r="T647" t="str">
            <v>CP</v>
          </cell>
          <cell r="U647" t="str">
            <v>COMPLETE</v>
          </cell>
          <cell r="V647" t="b">
            <v>1</v>
          </cell>
          <cell r="W647">
            <v>43277</v>
          </cell>
          <cell r="X647" t="str">
            <v xml:space="preserve"> Tahera Choudhry</v>
          </cell>
          <cell r="Y647">
            <v>42312</v>
          </cell>
          <cell r="Z647">
            <v>42318</v>
          </cell>
          <cell r="AB647">
            <v>42318</v>
          </cell>
          <cell r="AD647" t="str">
            <v/>
          </cell>
          <cell r="AE647">
            <v>42410</v>
          </cell>
          <cell r="AF647" t="str">
            <v>SENT</v>
          </cell>
          <cell r="AG647">
            <v>42318</v>
          </cell>
          <cell r="AH647">
            <v>42376</v>
          </cell>
          <cell r="AI647">
            <v>42390</v>
          </cell>
          <cell r="AJ647">
            <v>42390</v>
          </cell>
          <cell r="AK647">
            <v>42409</v>
          </cell>
          <cell r="AM647">
            <v>42409</v>
          </cell>
          <cell r="AN647" t="str">
            <v>Pre-Sanction 09/02/2016</v>
          </cell>
          <cell r="AO647">
            <v>42499</v>
          </cell>
          <cell r="AR647" t="str">
            <v/>
          </cell>
          <cell r="AS647" t="str">
            <v>SENT</v>
          </cell>
          <cell r="AT647">
            <v>42409</v>
          </cell>
          <cell r="AU647">
            <v>42419</v>
          </cell>
          <cell r="AV647">
            <v>42433</v>
          </cell>
          <cell r="AW647">
            <v>42432</v>
          </cell>
          <cell r="AX647">
            <v>42440</v>
          </cell>
          <cell r="AY647">
            <v>42440</v>
          </cell>
          <cell r="AZ647" t="str">
            <v>Lorraine cave</v>
          </cell>
          <cell r="BA647">
            <v>42440</v>
          </cell>
          <cell r="BB647" t="str">
            <v/>
          </cell>
          <cell r="BC647" t="str">
            <v>SENT</v>
          </cell>
          <cell r="BD647">
            <v>42440</v>
          </cell>
          <cell r="BE647" t="b">
            <v>1</v>
          </cell>
          <cell r="BF647">
            <v>3</v>
          </cell>
          <cell r="BH647">
            <v>42430</v>
          </cell>
          <cell r="BI647">
            <v>42430</v>
          </cell>
          <cell r="BJ647">
            <v>42909</v>
          </cell>
          <cell r="BK647">
            <v>43040</v>
          </cell>
          <cell r="BM647" t="str">
            <v>SENT</v>
          </cell>
          <cell r="BN647">
            <v>43040</v>
          </cell>
          <cell r="BO647" t="str">
            <v xml:space="preserve">16/11/2017 DC The minutes show this has been approved for closure at chmc.
01/11/2017 DC The CCN has been revised and sent to ES for the ChMC meeting in November for Approval.
12/10/2017 ME Changed the Overall Status and updated Status History to PD-IMPD
</v>
          </cell>
          <cell r="BQ647" t="str">
            <v/>
          </cell>
          <cell r="BS647" t="str">
            <v/>
          </cell>
          <cell r="BU647" t="str">
            <v/>
          </cell>
          <cell r="BW647" t="str">
            <v/>
          </cell>
          <cell r="BX647" t="str">
            <v/>
          </cell>
          <cell r="BY647" t="str">
            <v/>
          </cell>
          <cell r="BZ647" t="str">
            <v/>
          </cell>
          <cell r="CA647" t="str">
            <v>T &amp; SS</v>
          </cell>
          <cell r="CB647" t="str">
            <v/>
          </cell>
          <cell r="CC647" t="str">
            <v>Third Party SI / Service Provider</v>
          </cell>
          <cell r="CD647" t="str">
            <v>ISU</v>
          </cell>
          <cell r="CE647" t="str">
            <v>Reads</v>
          </cell>
          <cell r="CF647" t="str">
            <v>31-100days</v>
          </cell>
          <cell r="CG647" t="b">
            <v>0</v>
          </cell>
          <cell r="CH647" t="str">
            <v/>
          </cell>
          <cell r="CJ647" t="b">
            <v>0</v>
          </cell>
          <cell r="CK647" t="b">
            <v>0</v>
          </cell>
          <cell r="CL647" t="b">
            <v>0</v>
          </cell>
          <cell r="CM647" t="str">
            <v/>
          </cell>
          <cell r="CO647" t="str">
            <v xml:space="preserve">change will assist the Transporters to financially benefit from reduced resource costs, as currently the DMSPs resource costs are significantly high as they have to meet Early DLC reading deadlines, therefore it would be beneficial to the Transporters if </v>
          </cell>
          <cell r="CP647" t="str">
            <v/>
          </cell>
          <cell r="CQ647" t="b">
            <v>0</v>
          </cell>
          <cell r="CR647" t="b">
            <v>0</v>
          </cell>
          <cell r="CS647" t="str">
            <v>Customer</v>
          </cell>
          <cell r="CT647" t="str">
            <v/>
          </cell>
          <cell r="CU647" t="str">
            <v/>
          </cell>
          <cell r="CV647" t="str">
            <v/>
          </cell>
          <cell r="CW647" t="str">
            <v/>
          </cell>
          <cell r="CX647" t="b">
            <v>0</v>
          </cell>
          <cell r="CY647" t="b">
            <v>1</v>
          </cell>
          <cell r="CZ647" t="b">
            <v>0</v>
          </cell>
          <cell r="DA647" t="b">
            <v>0</v>
          </cell>
          <cell r="DB647" t="str">
            <v>Service Area 1: Manage Supply Point Registration</v>
          </cell>
          <cell r="DC647" t="str">
            <v>Two to Five</v>
          </cell>
          <cell r="DD647" t="str">
            <v>High</v>
          </cell>
          <cell r="DE647" t="b">
            <v>0</v>
          </cell>
          <cell r="DF647" t="b">
            <v>0</v>
          </cell>
          <cell r="DG647">
            <v>42290</v>
          </cell>
          <cell r="DH647">
            <v>42318</v>
          </cell>
          <cell r="DI647">
            <v>43047</v>
          </cell>
          <cell r="DJ647">
            <v>42409</v>
          </cell>
        </row>
        <row r="648">
          <cell r="A648" t="str">
            <v>3991</v>
          </cell>
          <cell r="B648" t="str">
            <v>Procurement for the PAF Administrator Role</v>
          </cell>
          <cell r="C648" t="str">
            <v>Z1 - Change completed</v>
          </cell>
          <cell r="D648">
            <v>43110</v>
          </cell>
          <cell r="E648" t="str">
            <v>CO-RCVD 03/08/16
EQ-PROD 17/08/16
EQ-SENT 17/08/16
BE-RCVD 15/09/16
BE-PNDG 15/09/16
BE-PROD 15/09/16
BE-SENT 21/09/16
SN-PNDG 13/10/16
SN-PROD 13/10/16
PD_PROD 13/10/16
PD-IMPD 27/06/16
PD-IMPD changed to  12. CCR/Internal Documents in Progress 08/11/17</v>
          </cell>
          <cell r="F648" t="str">
            <v>Change priority :
As soon as practical after creation of the Performance Assurance  sub-committee (PAC) by the Uniform Network Code Committee.
Change driver / origin: 
MOD506V was implemented 29 January 2016 and set out the requirements to procure a ‘Perf</v>
          </cell>
          <cell r="G648" t="b">
            <v>0</v>
          </cell>
          <cell r="H648" t="str">
            <v/>
          </cell>
          <cell r="I648">
            <v>42440</v>
          </cell>
          <cell r="K648">
            <v>42912</v>
          </cell>
          <cell r="L648" t="b">
            <v>0</v>
          </cell>
          <cell r="M648" t="str">
            <v>NNW</v>
          </cell>
          <cell r="N648" t="str">
            <v>NGD, SGN, WWU, NG</v>
          </cell>
          <cell r="O648" t="str">
            <v>Robert Wigginton</v>
          </cell>
          <cell r="P648" t="str">
            <v>Robert Wigginton</v>
          </cell>
          <cell r="Q648" t="str">
            <v>Deffered at ICAF on 23/03/16
Approved ICAF 16/03/16
Pre-sanction  - EQR, Start up &amp; PAT approved 16/08/16
BER approved Pre-Sanction 20/09/16</v>
          </cell>
          <cell r="R648" t="str">
            <v>Fiona Cottam / Lorraine cave</v>
          </cell>
          <cell r="S648" t="str">
            <v>Mark Pollard</v>
          </cell>
          <cell r="T648" t="str">
            <v>CP</v>
          </cell>
          <cell r="U648" t="str">
            <v>COMPLETE</v>
          </cell>
          <cell r="V648" t="b">
            <v>1</v>
          </cell>
          <cell r="W648">
            <v>43150</v>
          </cell>
          <cell r="X648" t="str">
            <v>Ian Snookes</v>
          </cell>
          <cell r="Z648">
            <v>42599</v>
          </cell>
          <cell r="AB648">
            <v>42599</v>
          </cell>
          <cell r="AC648">
            <v>10000</v>
          </cell>
          <cell r="AD648" t="str">
            <v/>
          </cell>
          <cell r="AE648">
            <v>42691</v>
          </cell>
          <cell r="AF648" t="str">
            <v>SENT</v>
          </cell>
          <cell r="AG648">
            <v>42599</v>
          </cell>
          <cell r="AH648">
            <v>42628</v>
          </cell>
          <cell r="AK648">
            <v>42634</v>
          </cell>
          <cell r="AL648">
            <v>42634</v>
          </cell>
          <cell r="AM648">
            <v>42634</v>
          </cell>
          <cell r="AN648" t="str">
            <v>Pre-Sanction - 21.09.16</v>
          </cell>
          <cell r="AO648">
            <v>42725</v>
          </cell>
          <cell r="AP648">
            <v>77145</v>
          </cell>
          <cell r="AR648" t="str">
            <v/>
          </cell>
          <cell r="AS648" t="str">
            <v>SENT</v>
          </cell>
          <cell r="AT648">
            <v>42634</v>
          </cell>
          <cell r="AU648">
            <v>42655</v>
          </cell>
          <cell r="AX648">
            <v>42669</v>
          </cell>
          <cell r="AZ648" t="str">
            <v/>
          </cell>
          <cell r="BA648">
            <v>42656</v>
          </cell>
          <cell r="BB648" t="str">
            <v/>
          </cell>
          <cell r="BC648" t="str">
            <v>SENT</v>
          </cell>
          <cell r="BD648">
            <v>42656</v>
          </cell>
          <cell r="BE648" t="b">
            <v>1</v>
          </cell>
          <cell r="BF648">
            <v>3</v>
          </cell>
          <cell r="BH648">
            <v>42912</v>
          </cell>
          <cell r="BI648">
            <v>42912</v>
          </cell>
          <cell r="BJ648">
            <v>43112</v>
          </cell>
          <cell r="BK648">
            <v>43111</v>
          </cell>
          <cell r="BM648" t="str">
            <v/>
          </cell>
          <cell r="BO648" t="str">
            <v>19/02/2018 DC All document has now been received to enable this change to be closed.  Email received from Ian Bevan requesting closure.
11/01/2018 DC The CCN for this change was sent to Richard Pomroy today for approval to close.
05/12/2017 - IB - Iain Sn</v>
          </cell>
          <cell r="BQ648" t="str">
            <v/>
          </cell>
          <cell r="BS648" t="str">
            <v/>
          </cell>
          <cell r="BU648" t="str">
            <v/>
          </cell>
          <cell r="BW648" t="str">
            <v/>
          </cell>
          <cell r="BX648" t="str">
            <v>Low</v>
          </cell>
          <cell r="BY648" t="str">
            <v/>
          </cell>
          <cell r="BZ648" t="str">
            <v/>
          </cell>
          <cell r="CA648" t="str">
            <v>T &amp; SS</v>
          </cell>
          <cell r="CB648" t="str">
            <v/>
          </cell>
          <cell r="CC648" t="str">
            <v>Project Delivery</v>
          </cell>
          <cell r="CD648" t="str">
            <v>Other</v>
          </cell>
          <cell r="CE648" t="str">
            <v>Other</v>
          </cell>
          <cell r="CF648" t="str">
            <v>0-30days</v>
          </cell>
          <cell r="CG648" t="b">
            <v>0</v>
          </cell>
          <cell r="CH648" t="str">
            <v/>
          </cell>
          <cell r="CJ648" t="b">
            <v>0</v>
          </cell>
          <cell r="CK648" t="b">
            <v>0</v>
          </cell>
          <cell r="CL648" t="b">
            <v>0</v>
          </cell>
          <cell r="CM648" t="str">
            <v/>
          </cell>
          <cell r="CO648" t="str">
            <v/>
          </cell>
          <cell r="CP648" t="str">
            <v/>
          </cell>
          <cell r="CQ648" t="b">
            <v>0</v>
          </cell>
          <cell r="CR648" t="b">
            <v>0</v>
          </cell>
          <cell r="CS648" t="str">
            <v>Customer</v>
          </cell>
          <cell r="CT648" t="str">
            <v/>
          </cell>
          <cell r="CU648" t="str">
            <v/>
          </cell>
          <cell r="CV648" t="str">
            <v/>
          </cell>
          <cell r="CW648" t="str">
            <v/>
          </cell>
          <cell r="CX648" t="b">
            <v>0</v>
          </cell>
          <cell r="CY648" t="b">
            <v>0</v>
          </cell>
          <cell r="CZ648" t="b">
            <v>0</v>
          </cell>
          <cell r="DA648" t="b">
            <v>0</v>
          </cell>
          <cell r="DB648" t="str">
            <v/>
          </cell>
          <cell r="DC648" t="str">
            <v/>
          </cell>
          <cell r="DD648" t="str">
            <v/>
          </cell>
          <cell r="DE648" t="b">
            <v>0</v>
          </cell>
          <cell r="DF648" t="b">
            <v>0</v>
          </cell>
        </row>
        <row r="649">
          <cell r="A649" t="str">
            <v>4079</v>
          </cell>
          <cell r="B649" t="str">
            <v>Reports required under UNC TPD V16.1 in legacy systems (reports required by Mod 520A)</v>
          </cell>
          <cell r="C649" t="str">
            <v>Z1 - Change completed</v>
          </cell>
          <cell r="D649">
            <v>43040</v>
          </cell>
          <cell r="E649" t="str">
            <v>CO-RCVD - 10/08/16
EQ-PNDG - 19/08/16
EQ-PROD - 19/08/16
EQ-SENT - 23/08/16
BE-PNDG - 14/10/16
BE-PROD - 14/10/16
BE-SENT - 19/10/16
CA-RCVD - 09/11/16
SN-PNDG - 09/11/16
SN-SENT- 29/11/16
PD-PROD 29/11/16
PD-IMPD 06/02/17
PD-SENT 23/05/17
PD-SENT 1/11/20</v>
          </cell>
          <cell r="F649" t="str">
            <v>Change priority :
Low
Schedule 1 is to provide reporting as soon as reasonably practicable following an Authority decision to implement – pre Project Nexus implementation.
Change driver / origin: 
Change Order has been raised to meet the reporting requi</v>
          </cell>
          <cell r="G649" t="b">
            <v>0</v>
          </cell>
          <cell r="H649" t="str">
            <v>Mod520A</v>
          </cell>
          <cell r="I649">
            <v>42587</v>
          </cell>
          <cell r="J649">
            <v>42601</v>
          </cell>
          <cell r="K649">
            <v>36558</v>
          </cell>
          <cell r="L649" t="b">
            <v>0</v>
          </cell>
          <cell r="M649" t="str">
            <v>NNW</v>
          </cell>
          <cell r="N649" t="str">
            <v>NGD, SGN,WWU, NG</v>
          </cell>
          <cell r="O649" t="str">
            <v>Richard Pomroy</v>
          </cell>
          <cell r="P649" t="str">
            <v>Richard Pomroy</v>
          </cell>
          <cell r="Q649" t="str">
            <v>ICAF - 10/08/16
Pre-Sanction 30/08/16
BER-Pre-Sanction 18/10/16</v>
          </cell>
          <cell r="R649" t="str">
            <v>Lorraine Cave</v>
          </cell>
          <cell r="S649" t="str">
            <v>Mark Pollard</v>
          </cell>
          <cell r="T649" t="str">
            <v>CP</v>
          </cell>
          <cell r="U649" t="str">
            <v>COMPLETE</v>
          </cell>
          <cell r="V649" t="b">
            <v>1</v>
          </cell>
          <cell r="X649" t="str">
            <v>Charlie Haley</v>
          </cell>
          <cell r="Y649">
            <v>42601</v>
          </cell>
          <cell r="Z649">
            <v>42614</v>
          </cell>
          <cell r="AA649">
            <v>42614</v>
          </cell>
          <cell r="AB649">
            <v>42605</v>
          </cell>
          <cell r="AC649">
            <v>0</v>
          </cell>
          <cell r="AD649" t="str">
            <v/>
          </cell>
          <cell r="AE649">
            <v>42697</v>
          </cell>
          <cell r="AF649" t="str">
            <v>SENT</v>
          </cell>
          <cell r="AG649">
            <v>42605</v>
          </cell>
          <cell r="AH649">
            <v>42657</v>
          </cell>
          <cell r="AK649">
            <v>42671</v>
          </cell>
          <cell r="AM649">
            <v>42662</v>
          </cell>
          <cell r="AN649" t="str">
            <v>Pre Sanction</v>
          </cell>
          <cell r="AO649">
            <v>42754</v>
          </cell>
          <cell r="AP649">
            <v>4910</v>
          </cell>
          <cell r="AR649" t="str">
            <v/>
          </cell>
          <cell r="AS649" t="str">
            <v>SENT</v>
          </cell>
          <cell r="AT649">
            <v>42662</v>
          </cell>
          <cell r="AU649">
            <v>42683</v>
          </cell>
          <cell r="AV649">
            <v>42697</v>
          </cell>
          <cell r="AZ649" t="str">
            <v>Darran Dredge</v>
          </cell>
          <cell r="BA649">
            <v>42703</v>
          </cell>
          <cell r="BB649" t="str">
            <v/>
          </cell>
          <cell r="BC649" t="str">
            <v>SENT</v>
          </cell>
          <cell r="BD649">
            <v>42703</v>
          </cell>
          <cell r="BE649" t="b">
            <v>1</v>
          </cell>
          <cell r="BF649">
            <v>3</v>
          </cell>
          <cell r="BH649">
            <v>42826</v>
          </cell>
          <cell r="BI649">
            <v>42826</v>
          </cell>
          <cell r="BJ649">
            <v>42886</v>
          </cell>
          <cell r="BK649">
            <v>43040</v>
          </cell>
          <cell r="BL649">
            <v>42907</v>
          </cell>
          <cell r="BM649" t="str">
            <v>SENT</v>
          </cell>
          <cell r="BN649">
            <v>43040</v>
          </cell>
          <cell r="BO649" t="str">
            <v>24/04/2018: AH Signed ECF received from Charlie Hayley
16/11/2017 DC Minutes show approved changed details on database.
01/11/2017 DC The CCN has been revised and sent to ES for the ChMC meeting in November for Approval.
27/09/17 DC Chase up email sent.
1</v>
          </cell>
          <cell r="BQ649" t="str">
            <v/>
          </cell>
          <cell r="BS649" t="str">
            <v/>
          </cell>
          <cell r="BU649" t="str">
            <v/>
          </cell>
          <cell r="BW649" t="str">
            <v/>
          </cell>
          <cell r="BX649" t="str">
            <v>Low</v>
          </cell>
          <cell r="BY649" t="str">
            <v/>
          </cell>
          <cell r="BZ649" t="str">
            <v/>
          </cell>
          <cell r="CA649" t="str">
            <v>T &amp; SS</v>
          </cell>
          <cell r="CB649" t="str">
            <v/>
          </cell>
          <cell r="CC649" t="str">
            <v>Project Delivery</v>
          </cell>
          <cell r="CD649" t="str">
            <v>BW</v>
          </cell>
          <cell r="CE649" t="str">
            <v>Other</v>
          </cell>
          <cell r="CF649" t="str">
            <v>31-100days</v>
          </cell>
          <cell r="CG649" t="b">
            <v>0</v>
          </cell>
          <cell r="CH649" t="str">
            <v/>
          </cell>
          <cell r="CJ649" t="b">
            <v>0</v>
          </cell>
          <cell r="CK649" t="b">
            <v>0</v>
          </cell>
          <cell r="CL649" t="b">
            <v>0</v>
          </cell>
          <cell r="CM649" t="str">
            <v/>
          </cell>
          <cell r="CO649" t="str">
            <v/>
          </cell>
          <cell r="CP649" t="str">
            <v/>
          </cell>
          <cell r="CQ649" t="b">
            <v>0</v>
          </cell>
          <cell r="CR649" t="b">
            <v>0</v>
          </cell>
          <cell r="CS649" t="str">
            <v>Customer</v>
          </cell>
          <cell r="CT649" t="str">
            <v/>
          </cell>
          <cell r="CU649" t="str">
            <v/>
          </cell>
          <cell r="CV649" t="str">
            <v/>
          </cell>
          <cell r="CW649" t="str">
            <v/>
          </cell>
          <cell r="CX649" t="b">
            <v>0</v>
          </cell>
          <cell r="CY649" t="b">
            <v>0</v>
          </cell>
          <cell r="CZ649" t="b">
            <v>0</v>
          </cell>
          <cell r="DA649" t="b">
            <v>0</v>
          </cell>
          <cell r="DB649" t="str">
            <v/>
          </cell>
          <cell r="DC649" t="str">
            <v/>
          </cell>
          <cell r="DD649" t="str">
            <v/>
          </cell>
          <cell r="DE649" t="b">
            <v>0</v>
          </cell>
          <cell r="DF649" t="b">
            <v>0</v>
          </cell>
          <cell r="DI649">
            <v>43054</v>
          </cell>
        </row>
        <row r="650">
          <cell r="A650" t="str">
            <v>4110</v>
          </cell>
          <cell r="B650" t="str">
            <v>Creation of a Service to Release Domestic Consumer Data to 
W’s &amp; TPI’s</v>
          </cell>
          <cell r="C650" t="str">
            <v>F1 - CCR/Closedown document in progress</v>
          </cell>
          <cell r="D650">
            <v>42909</v>
          </cell>
          <cell r="E650" t="str">
            <v>CO-RCVD - 13/10/16
EQ-PNDG - 19/10/16
EQ-PROD- 19/10/16
EQ-SENT-19/10/16
BE-PNDG 15/11/16
BE-PROD 18/11/16
BE-PROD 23/02/17
BE-SENT 13/06/17
PD-IMPD 23/06/17
PD-IMPD changed to  12 CCR/Internal Document in Progress 08/11/17</v>
          </cell>
          <cell r="F650" t="str">
            <v>Change priority :
Seeking to create a service which will share domestic consumer data between Transporters/Shippers and PCW’s/TPI’s. Definitive dates to be confirmed, but will need to be able to comply with the Order to be placed on Transporters by the Co</v>
          </cell>
          <cell r="G650" t="b">
            <v>0</v>
          </cell>
          <cell r="H650" t="str">
            <v>COR4042</v>
          </cell>
          <cell r="I650">
            <v>42655</v>
          </cell>
          <cell r="K650">
            <v>36558</v>
          </cell>
          <cell r="L650" t="b">
            <v>0</v>
          </cell>
          <cell r="M650" t="str">
            <v>NNW</v>
          </cell>
          <cell r="N650" t="str">
            <v>NGD,SGN,WWU,NGN</v>
          </cell>
          <cell r="O650" t="str">
            <v>Jo Ferguson</v>
          </cell>
          <cell r="P650" t="str">
            <v>Jo Ferguson</v>
          </cell>
          <cell r="Q650" t="str">
            <v>ICAF - 12.10.16
EQR Pre-Sanction 18/10/16
Start-Up Pre-Sanction 01/11/16
18/04/17 BC and BER approved at Pre-Sanction</v>
          </cell>
          <cell r="R650" t="str">
            <v>Lorraine Cave</v>
          </cell>
          <cell r="S650" t="str">
            <v>Charlie Haley</v>
          </cell>
          <cell r="T650" t="str">
            <v>CP</v>
          </cell>
          <cell r="U650" t="str">
            <v>LIVE</v>
          </cell>
          <cell r="V650" t="b">
            <v>0</v>
          </cell>
          <cell r="X650" t="str">
            <v/>
          </cell>
          <cell r="Z650">
            <v>42669</v>
          </cell>
          <cell r="AA650">
            <v>42669</v>
          </cell>
          <cell r="AB650">
            <v>42662</v>
          </cell>
          <cell r="AC650">
            <v>89000</v>
          </cell>
          <cell r="AD650" t="str">
            <v/>
          </cell>
          <cell r="AE650">
            <v>42754</v>
          </cell>
          <cell r="AF650" t="str">
            <v>SENT</v>
          </cell>
          <cell r="AG650">
            <v>42662</v>
          </cell>
          <cell r="AH650">
            <v>42689</v>
          </cell>
          <cell r="AI650">
            <v>42703</v>
          </cell>
          <cell r="AJ650">
            <v>42789</v>
          </cell>
          <cell r="AK650">
            <v>42825</v>
          </cell>
          <cell r="AL650">
            <v>42916</v>
          </cell>
          <cell r="AM650">
            <v>42899</v>
          </cell>
          <cell r="AN650" t="str">
            <v>Pre Sanction</v>
          </cell>
          <cell r="AR650" t="str">
            <v/>
          </cell>
          <cell r="AS650" t="str">
            <v>SENT</v>
          </cell>
          <cell r="AT650">
            <v>42899</v>
          </cell>
          <cell r="AZ650" t="str">
            <v/>
          </cell>
          <cell r="BB650" t="str">
            <v/>
          </cell>
          <cell r="BC650" t="str">
            <v/>
          </cell>
          <cell r="BE650" t="b">
            <v>0</v>
          </cell>
          <cell r="BF650">
            <v>3</v>
          </cell>
          <cell r="BH650">
            <v>42947</v>
          </cell>
          <cell r="BI650">
            <v>42947</v>
          </cell>
          <cell r="BJ650">
            <v>42978</v>
          </cell>
          <cell r="BM650" t="str">
            <v/>
          </cell>
          <cell r="BO650" t="str">
            <v xml:space="preserve">27/09/17 DC Sent an email to MP request update on finances and CCN date.
10/07/17 DC DD sent over an email confirming once they have the finances sorted on this one it will close.
04/07/17 DC sent an email to DD requesting him to contact the customer and </v>
          </cell>
          <cell r="BQ650" t="str">
            <v/>
          </cell>
          <cell r="BS650" t="str">
            <v/>
          </cell>
          <cell r="BU650" t="str">
            <v/>
          </cell>
          <cell r="BW650" t="str">
            <v/>
          </cell>
          <cell r="BX650" t="str">
            <v>Medium</v>
          </cell>
          <cell r="BY650" t="str">
            <v/>
          </cell>
          <cell r="BZ650" t="str">
            <v/>
          </cell>
          <cell r="CA650" t="str">
            <v>T &amp; SS</v>
          </cell>
          <cell r="CB650" t="str">
            <v/>
          </cell>
          <cell r="CC650" t="str">
            <v>Third Party SI / Service Provider</v>
          </cell>
          <cell r="CD650" t="str">
            <v>ISU</v>
          </cell>
          <cell r="CE650" t="str">
            <v>Other</v>
          </cell>
          <cell r="CF650" t="str">
            <v>31-100days</v>
          </cell>
          <cell r="CG650" t="b">
            <v>0</v>
          </cell>
          <cell r="CH650" t="str">
            <v/>
          </cell>
          <cell r="CJ650" t="b">
            <v>0</v>
          </cell>
          <cell r="CK650" t="b">
            <v>0</v>
          </cell>
          <cell r="CL650" t="b">
            <v>0</v>
          </cell>
          <cell r="CM650" t="str">
            <v/>
          </cell>
          <cell r="CO650" t="str">
            <v/>
          </cell>
          <cell r="CP650" t="str">
            <v/>
          </cell>
          <cell r="CQ650" t="b">
            <v>0</v>
          </cell>
          <cell r="CR650" t="b">
            <v>0</v>
          </cell>
          <cell r="CS650" t="str">
            <v>No</v>
          </cell>
          <cell r="CT650" t="str">
            <v/>
          </cell>
          <cell r="CU650" t="str">
            <v/>
          </cell>
          <cell r="CV650" t="str">
            <v/>
          </cell>
          <cell r="CW650" t="str">
            <v/>
          </cell>
          <cell r="CX650" t="b">
            <v>0</v>
          </cell>
          <cell r="CY650" t="b">
            <v>0</v>
          </cell>
          <cell r="CZ650" t="b">
            <v>0</v>
          </cell>
          <cell r="DA650" t="b">
            <v>0</v>
          </cell>
          <cell r="DB650" t="str">
            <v>Service Area 24: Additional Service Request or Third Party Request</v>
          </cell>
          <cell r="DC650" t="str">
            <v>Five to Twenty</v>
          </cell>
          <cell r="DD650" t="str">
            <v>Medium</v>
          </cell>
          <cell r="DE650" t="b">
            <v>0</v>
          </cell>
          <cell r="DF650" t="b">
            <v>0</v>
          </cell>
          <cell r="DJ650">
            <v>42866</v>
          </cell>
        </row>
        <row r="651">
          <cell r="A651" t="str">
            <v>4248</v>
          </cell>
          <cell r="B651" t="str">
            <v>Quarterly smart metering reporting for HS&amp;E and GDNs
(post Nexus R2)</v>
          </cell>
          <cell r="C651" t="str">
            <v>F1 - CCR/Closedown document in progress</v>
          </cell>
          <cell r="D651">
            <v>43290</v>
          </cell>
          <cell r="E651" t="str">
            <v>CO-RCVD - 12/04/17
PD CLSD - 27/06/17
CO-RCVD - 27/10/17
Moved from CO-RCVD to 11. Change in  Delivery 08/11/2017
7. BER in progress
10. BER/Business Case Awaiting ChMC Approval
11. Change in Delivery</v>
          </cell>
          <cell r="F651" t="str">
            <v>The HS&amp;E has requested reporting to enable better monitoring of the smart meter roll-out, in particular to enable 
Quarterly report to be provided as a national report to the HS&amp;E and as a GDN level report to each network 
summarising meter exchanges an</v>
          </cell>
          <cell r="G651" t="b">
            <v>0</v>
          </cell>
          <cell r="H651" t="str">
            <v/>
          </cell>
          <cell r="I651">
            <v>42816</v>
          </cell>
          <cell r="K651">
            <v>43280</v>
          </cell>
          <cell r="L651" t="b">
            <v>0</v>
          </cell>
          <cell r="M651" t="str">
            <v>ADN</v>
          </cell>
          <cell r="N651" t="str">
            <v>NGD SSGN WWU NGN</v>
          </cell>
          <cell r="O651" t="str">
            <v>Joanna Ferguson</v>
          </cell>
          <cell r="P651" t="str">
            <v>Joanna Ferguson</v>
          </cell>
          <cell r="Q651" t="str">
            <v>ICAF 12/04/17</v>
          </cell>
          <cell r="R651" t="str">
            <v/>
          </cell>
          <cell r="S651" t="str">
            <v>Christina Francis</v>
          </cell>
          <cell r="T651" t="str">
            <v>CP</v>
          </cell>
          <cell r="U651" t="str">
            <v>LIVE</v>
          </cell>
          <cell r="V651" t="b">
            <v>0</v>
          </cell>
          <cell r="X651" t="str">
            <v/>
          </cell>
          <cell r="AD651" t="str">
            <v/>
          </cell>
          <cell r="AF651" t="str">
            <v/>
          </cell>
          <cell r="AN651" t="str">
            <v/>
          </cell>
          <cell r="AR651" t="str">
            <v/>
          </cell>
          <cell r="AS651" t="str">
            <v/>
          </cell>
          <cell r="AZ651" t="str">
            <v/>
          </cell>
          <cell r="BB651" t="str">
            <v/>
          </cell>
          <cell r="BC651" t="str">
            <v/>
          </cell>
          <cell r="BE651" t="b">
            <v>0</v>
          </cell>
          <cell r="BF651">
            <v>5</v>
          </cell>
          <cell r="BH651">
            <v>43280</v>
          </cell>
          <cell r="BI651">
            <v>43282</v>
          </cell>
          <cell r="BM651" t="str">
            <v/>
          </cell>
          <cell r="BO651" t="str">
            <v>11/01/2018 Julie B - BER approved at Jan 2018 ChMC.
27/10/17 CM this has been re-opened as the project is now part of UKLP R2.
15/08/17 Senet another email requesting email to confirm closure.
04/07/17 DC ME has discussed with LC, he is waiting for an em</v>
          </cell>
          <cell r="BQ651" t="str">
            <v/>
          </cell>
          <cell r="BS651" t="str">
            <v/>
          </cell>
          <cell r="BU651" t="str">
            <v/>
          </cell>
          <cell r="BW651" t="str">
            <v/>
          </cell>
          <cell r="BX651" t="str">
            <v/>
          </cell>
          <cell r="BY651" t="str">
            <v>2</v>
          </cell>
          <cell r="BZ651" t="str">
            <v xml:space="preserve"> n/a</v>
          </cell>
          <cell r="CA651" t="str">
            <v>R &amp; N</v>
          </cell>
          <cell r="CB651" t="str">
            <v/>
          </cell>
          <cell r="CC651" t="str">
            <v>Third Party SI / Service Provider</v>
          </cell>
          <cell r="CD651" t="str">
            <v>BW</v>
          </cell>
          <cell r="CE651" t="str">
            <v>Other</v>
          </cell>
          <cell r="CF651" t="str">
            <v>31-100days</v>
          </cell>
          <cell r="CG651" t="b">
            <v>0</v>
          </cell>
          <cell r="CH651" t="str">
            <v/>
          </cell>
          <cell r="CJ651" t="b">
            <v>0</v>
          </cell>
          <cell r="CK651" t="b">
            <v>0</v>
          </cell>
          <cell r="CL651" t="b">
            <v>0</v>
          </cell>
          <cell r="CM651" t="str">
            <v/>
          </cell>
          <cell r="CO651" t="str">
            <v/>
          </cell>
          <cell r="CP651" t="str">
            <v/>
          </cell>
          <cell r="CQ651" t="b">
            <v>0</v>
          </cell>
          <cell r="CR651" t="b">
            <v>0</v>
          </cell>
          <cell r="CS651" t="str">
            <v>Customer</v>
          </cell>
          <cell r="CT651" t="str">
            <v/>
          </cell>
          <cell r="CU651" t="str">
            <v/>
          </cell>
          <cell r="CV651" t="str">
            <v>ChMC endorsed Change Proposal</v>
          </cell>
          <cell r="CW651" t="str">
            <v>Multiple Market Participants</v>
          </cell>
          <cell r="CX651" t="b">
            <v>0</v>
          </cell>
          <cell r="CY651" t="b">
            <v>1</v>
          </cell>
          <cell r="CZ651" t="b">
            <v>0</v>
          </cell>
          <cell r="DA651" t="b">
            <v>0</v>
          </cell>
          <cell r="DB651" t="str">
            <v>Service Area 5: Metered Volume and Metered Quantity</v>
          </cell>
          <cell r="DC651" t="str">
            <v>Two to Five</v>
          </cell>
          <cell r="DD651" t="str">
            <v>High</v>
          </cell>
          <cell r="DE651" t="b">
            <v>0</v>
          </cell>
          <cell r="DF651" t="b">
            <v>0</v>
          </cell>
          <cell r="DG651">
            <v>43019</v>
          </cell>
          <cell r="DH651">
            <v>43019</v>
          </cell>
          <cell r="DJ651">
            <v>43110</v>
          </cell>
        </row>
        <row r="652">
          <cell r="A652" t="str">
            <v>4242</v>
          </cell>
          <cell r="B652" t="str">
            <v>Monthly provision of national S&amp;U statistics</v>
          </cell>
          <cell r="C652" t="str">
            <v>Z1 - Change completed</v>
          </cell>
          <cell r="D652">
            <v>42837</v>
          </cell>
          <cell r="E652" t="str">
            <v>CO-RCVD 12/04/2017
PD-IMPD 26/04/2017
PD-IMPD changed to  12
12. CCR/Interanl Docuemtn in Progress 08/11/17</v>
          </cell>
          <cell r="F652" t="str">
            <v>In order to locally manage movements in shipperless and unregistered sites GDNs have local teams who process individual network data and monitor trends and movements in their own statistics. In order to be able to benchmark against a national figure the G</v>
          </cell>
          <cell r="G652" t="b">
            <v>0</v>
          </cell>
          <cell r="H652" t="str">
            <v/>
          </cell>
          <cell r="I652">
            <v>42506</v>
          </cell>
          <cell r="K652">
            <v>42643</v>
          </cell>
          <cell r="L652" t="b">
            <v>0</v>
          </cell>
          <cell r="M652" t="str">
            <v>ADN</v>
          </cell>
          <cell r="N652" t="str">
            <v>NGD SSGN WWU NE</v>
          </cell>
          <cell r="O652" t="str">
            <v>Joanna Ferguson</v>
          </cell>
          <cell r="P652" t="str">
            <v>Joanna Ferguson</v>
          </cell>
          <cell r="Q652" t="str">
            <v>ICAF 12/04/17</v>
          </cell>
          <cell r="R652" t="str">
            <v>Lorraine Cave</v>
          </cell>
          <cell r="S652" t="str">
            <v>Lorraine Cave</v>
          </cell>
          <cell r="T652" t="str">
            <v>CP</v>
          </cell>
          <cell r="U652" t="str">
            <v>COMPLETE</v>
          </cell>
          <cell r="V652" t="b">
            <v>0</v>
          </cell>
          <cell r="X652" t="str">
            <v/>
          </cell>
          <cell r="AD652" t="str">
            <v/>
          </cell>
          <cell r="AF652" t="str">
            <v/>
          </cell>
          <cell r="AN652" t="str">
            <v/>
          </cell>
          <cell r="AR652" t="str">
            <v/>
          </cell>
          <cell r="AS652" t="str">
            <v/>
          </cell>
          <cell r="AU652">
            <v>42914</v>
          </cell>
          <cell r="AZ652" t="str">
            <v/>
          </cell>
          <cell r="BB652" t="str">
            <v/>
          </cell>
          <cell r="BC652" t="str">
            <v/>
          </cell>
          <cell r="BE652" t="b">
            <v>0</v>
          </cell>
          <cell r="BF652">
            <v>5</v>
          </cell>
          <cell r="BH652">
            <v>42851</v>
          </cell>
          <cell r="BI652">
            <v>42851</v>
          </cell>
          <cell r="BJ652">
            <v>42947</v>
          </cell>
          <cell r="BM652" t="str">
            <v/>
          </cell>
          <cell r="BO652" t="str">
            <v>08/03/18:AH - Email received by LC confirming Change can be closed.
12/10/2017 ME Updated PD-IMPD
27/09/17 DC Sent an email to LC requesting an update on this change.
04/07/17 DC ME confirmed this is in closedown, he is waiting for an email from LC to con</v>
          </cell>
          <cell r="BQ652" t="str">
            <v/>
          </cell>
          <cell r="BS652" t="str">
            <v/>
          </cell>
          <cell r="BU652" t="str">
            <v/>
          </cell>
          <cell r="BW652" t="str">
            <v/>
          </cell>
          <cell r="BX652" t="str">
            <v/>
          </cell>
          <cell r="BY652" t="str">
            <v/>
          </cell>
          <cell r="BZ652" t="str">
            <v/>
          </cell>
          <cell r="CA652" t="str">
            <v>T &amp; SS</v>
          </cell>
          <cell r="CB652" t="str">
            <v/>
          </cell>
          <cell r="CC652" t="str">
            <v>Project Delivery</v>
          </cell>
          <cell r="CD652" t="str">
            <v>BW</v>
          </cell>
          <cell r="CE652" t="str">
            <v>SPA</v>
          </cell>
          <cell r="CF652" t="str">
            <v>31-100days</v>
          </cell>
          <cell r="CG652" t="b">
            <v>0</v>
          </cell>
          <cell r="CH652" t="str">
            <v/>
          </cell>
          <cell r="CJ652" t="b">
            <v>0</v>
          </cell>
          <cell r="CK652" t="b">
            <v>0</v>
          </cell>
          <cell r="CL652" t="b">
            <v>0</v>
          </cell>
          <cell r="CM652" t="str">
            <v/>
          </cell>
          <cell r="CO652" t="str">
            <v/>
          </cell>
          <cell r="CP652" t="str">
            <v/>
          </cell>
          <cell r="CQ652" t="b">
            <v>0</v>
          </cell>
          <cell r="CR652" t="b">
            <v>0</v>
          </cell>
          <cell r="CS652" t="str">
            <v>No</v>
          </cell>
          <cell r="CT652" t="str">
            <v/>
          </cell>
          <cell r="CU652" t="str">
            <v/>
          </cell>
          <cell r="CV652" t="str">
            <v/>
          </cell>
          <cell r="CW652" t="str">
            <v/>
          </cell>
          <cell r="CX652" t="b">
            <v>0</v>
          </cell>
          <cell r="CY652" t="b">
            <v>0</v>
          </cell>
          <cell r="CZ652" t="b">
            <v>0</v>
          </cell>
          <cell r="DA652" t="b">
            <v>0</v>
          </cell>
          <cell r="DB652" t="str">
            <v/>
          </cell>
          <cell r="DC652" t="str">
            <v/>
          </cell>
          <cell r="DD652" t="str">
            <v/>
          </cell>
          <cell r="DE652" t="b">
            <v>0</v>
          </cell>
          <cell r="DF652" t="b">
            <v>0</v>
          </cell>
        </row>
        <row r="653">
          <cell r="A653" t="str">
            <v>4510</v>
          </cell>
          <cell r="B653" t="str">
            <v>Negative Consumption Period
For Rolling AQ20171023</v>
          </cell>
          <cell r="C653" t="str">
            <v>Z1 - Change completed</v>
          </cell>
          <cell r="D653">
            <v>43229</v>
          </cell>
          <cell r="E653" t="str">
            <v>CO - RCVD 25/10/2017
 Moved from CO-RCVD to 10. BER/Business Case awaiting ChMC approval 08/11/2017
11. Change in delivery
13.1. CCR Awaiting ChMC Approval
Z1 - Change completed</v>
          </cell>
          <cell r="F653" t="str">
            <v>Where the AQ calculation has used a negative consumption value within the AQ calculation period, this being used to calculate a revised AQ value but where the AQ value is greater than 1, the existing AQ should be carried forward. Then a notification of ex</v>
          </cell>
          <cell r="G653" t="b">
            <v>0</v>
          </cell>
          <cell r="H653" t="str">
            <v>CP4360/UKLP IADBI135</v>
          </cell>
          <cell r="I653">
            <v>43033</v>
          </cell>
          <cell r="K653">
            <v>43070</v>
          </cell>
          <cell r="L653" t="b">
            <v>0</v>
          </cell>
          <cell r="M653" t="str">
            <v/>
          </cell>
          <cell r="N653" t="str">
            <v/>
          </cell>
          <cell r="O653" t="str">
            <v/>
          </cell>
          <cell r="P653" t="str">
            <v>Linda Whitcroft</v>
          </cell>
          <cell r="Q653" t="str">
            <v>ICAF 25/10/17
BER - Pre-Sanction 07/11/17</v>
          </cell>
          <cell r="R653" t="str">
            <v/>
          </cell>
          <cell r="S653" t="str">
            <v>Debi |Jones</v>
          </cell>
          <cell r="T653" t="str">
            <v>CP</v>
          </cell>
          <cell r="U653" t="str">
            <v>COMPLETE</v>
          </cell>
          <cell r="V653" t="b">
            <v>0</v>
          </cell>
          <cell r="W653">
            <v>43229</v>
          </cell>
          <cell r="X653" t="str">
            <v/>
          </cell>
          <cell r="AD653" t="str">
            <v/>
          </cell>
          <cell r="AF653" t="str">
            <v/>
          </cell>
          <cell r="AJ653">
            <v>43042</v>
          </cell>
          <cell r="AN653" t="str">
            <v/>
          </cell>
          <cell r="AR653" t="str">
            <v/>
          </cell>
          <cell r="AS653" t="str">
            <v/>
          </cell>
          <cell r="AU653">
            <v>43047</v>
          </cell>
          <cell r="AZ653" t="str">
            <v/>
          </cell>
          <cell r="BB653" t="str">
            <v/>
          </cell>
          <cell r="BC653" t="str">
            <v/>
          </cell>
          <cell r="BE653" t="b">
            <v>0</v>
          </cell>
          <cell r="BH653">
            <v>43077</v>
          </cell>
          <cell r="BI653">
            <v>43077</v>
          </cell>
          <cell r="BM653" t="str">
            <v/>
          </cell>
          <cell r="BO653" t="str">
            <v>09/05/2018 DC CCR approved at ChMC today.
12/04/2018 DC Emma Has sent me a copy of the CP with her updates and Debi Jones is to complete the highlighted red items for next months meeting.
11/04/2018 DC Kirsty noted that there is information missing from t</v>
          </cell>
          <cell r="BQ653" t="str">
            <v/>
          </cell>
          <cell r="BS653" t="str">
            <v/>
          </cell>
          <cell r="BU653" t="str">
            <v/>
          </cell>
          <cell r="BW653" t="str">
            <v/>
          </cell>
          <cell r="BX653" t="str">
            <v/>
          </cell>
          <cell r="BY653" t="str">
            <v>1.2</v>
          </cell>
          <cell r="BZ653" t="str">
            <v/>
          </cell>
          <cell r="CA653" t="str">
            <v>R &amp; N</v>
          </cell>
          <cell r="CB653" t="str">
            <v/>
          </cell>
          <cell r="CC653" t="str">
            <v>Project Delivery</v>
          </cell>
          <cell r="CD653" t="str">
            <v>Other</v>
          </cell>
          <cell r="CE653" t="str">
            <v>Other</v>
          </cell>
          <cell r="CF653" t="str">
            <v>0-30days</v>
          </cell>
          <cell r="CG653" t="b">
            <v>0</v>
          </cell>
          <cell r="CH653" t="str">
            <v/>
          </cell>
          <cell r="CJ653" t="b">
            <v>0</v>
          </cell>
          <cell r="CK653" t="b">
            <v>0</v>
          </cell>
          <cell r="CL653" t="b">
            <v>0</v>
          </cell>
          <cell r="CM653" t="str">
            <v/>
          </cell>
          <cell r="CO653" t="str">
            <v/>
          </cell>
          <cell r="CP653" t="str">
            <v/>
          </cell>
          <cell r="CQ653" t="b">
            <v>0</v>
          </cell>
          <cell r="CR653" t="b">
            <v>0</v>
          </cell>
          <cell r="CS653" t="str">
            <v>Both</v>
          </cell>
          <cell r="CT653" t="str">
            <v/>
          </cell>
          <cell r="CU653" t="str">
            <v/>
          </cell>
          <cell r="CV653" t="str">
            <v/>
          </cell>
          <cell r="CW653" t="str">
            <v/>
          </cell>
          <cell r="CX653" t="b">
            <v>0</v>
          </cell>
          <cell r="CY653" t="b">
            <v>0</v>
          </cell>
          <cell r="CZ653" t="b">
            <v>0</v>
          </cell>
          <cell r="DA653" t="b">
            <v>0</v>
          </cell>
          <cell r="DB653" t="str">
            <v/>
          </cell>
          <cell r="DC653" t="str">
            <v/>
          </cell>
          <cell r="DD653" t="str">
            <v/>
          </cell>
          <cell r="DE653" t="b">
            <v>0</v>
          </cell>
          <cell r="DF653" t="b">
            <v>0</v>
          </cell>
          <cell r="DG653">
            <v>43047</v>
          </cell>
          <cell r="DJ653">
            <v>43047</v>
          </cell>
        </row>
        <row r="654">
          <cell r="A654" t="str">
            <v>3390</v>
          </cell>
          <cell r="B654" t="str">
            <v>Billing History by all NTS capacity / commodity related charges (2003 - 2013)</v>
          </cell>
          <cell r="C654" t="str">
            <v>F1 - CCR/Closedown document in progress</v>
          </cell>
          <cell r="D654">
            <v>42618</v>
          </cell>
          <cell r="E654" t="str">
            <v>CO-RCVD 16/05/2014
BE-PROD 29/05/14
EQ-SENT 12/06/2014
BE-RCVD 26/06/2014
BE-PROD 26/06/2014
BE-SENT 22/08/2014
CA-RCVD 08/09/2014
SN-PROD 08/09/2014
PD-IMPD 08/10/2014
PD-SENT 16/08/2016
PD-POPD 05/09/2016
Moved from PD-POPD to 12. CCR/Internal Closedow</v>
          </cell>
          <cell r="F654" t="str">
            <v xml:space="preserve">Ofgem are requesting billing history data to feed into some analysis they are looking to conduct as part of their Gas Transmission Charging Review and is for the financial years 2003/04 to 2013/14. This request comes as part of a formal data request that </v>
          </cell>
          <cell r="G654" t="b">
            <v>1</v>
          </cell>
          <cell r="H654" t="str">
            <v/>
          </cell>
          <cell r="I654">
            <v>41775</v>
          </cell>
          <cell r="J654">
            <v>41788</v>
          </cell>
          <cell r="K654">
            <v>36558</v>
          </cell>
          <cell r="L654" t="b">
            <v>0</v>
          </cell>
          <cell r="M654" t="str">
            <v>NNW</v>
          </cell>
          <cell r="N654" t="str">
            <v>NGT</v>
          </cell>
          <cell r="O654" t="str">
            <v>Sean McGoldrick</v>
          </cell>
          <cell r="P654" t="str">
            <v>Sean McGoldrick</v>
          </cell>
          <cell r="Q654" t="str">
            <v>ICAF 21/05/14</v>
          </cell>
          <cell r="R654" t="str">
            <v>Dean Johnson</v>
          </cell>
          <cell r="S654" t="str">
            <v>Charlie Haley</v>
          </cell>
          <cell r="T654" t="str">
            <v>CP</v>
          </cell>
          <cell r="U654" t="str">
            <v>LIVE</v>
          </cell>
          <cell r="V654" t="b">
            <v>1</v>
          </cell>
          <cell r="X654" t="str">
            <v/>
          </cell>
          <cell r="Y654">
            <v>41788</v>
          </cell>
          <cell r="Z654">
            <v>41802</v>
          </cell>
          <cell r="AA654">
            <v>41802</v>
          </cell>
          <cell r="AB654">
            <v>41802</v>
          </cell>
          <cell r="AD654" t="str">
            <v>3 months</v>
          </cell>
          <cell r="AE654">
            <v>41894</v>
          </cell>
          <cell r="AF654" t="str">
            <v>SENT</v>
          </cell>
          <cell r="AG654">
            <v>41802</v>
          </cell>
          <cell r="AH654">
            <v>41816</v>
          </cell>
          <cell r="AI654">
            <v>41829</v>
          </cell>
          <cell r="AJ654">
            <v>41829</v>
          </cell>
          <cell r="AK654">
            <v>41873</v>
          </cell>
          <cell r="AM654">
            <v>41873</v>
          </cell>
          <cell r="AN654" t="str">
            <v/>
          </cell>
          <cell r="AO654">
            <v>41965</v>
          </cell>
          <cell r="AP654">
            <v>6191</v>
          </cell>
          <cell r="AR654" t="str">
            <v/>
          </cell>
          <cell r="AS654" t="str">
            <v>SENT</v>
          </cell>
          <cell r="AT654">
            <v>41873</v>
          </cell>
          <cell r="AU654">
            <v>41890</v>
          </cell>
          <cell r="AZ654" t="str">
            <v/>
          </cell>
          <cell r="BB654" t="str">
            <v/>
          </cell>
          <cell r="BC654" t="str">
            <v>PROD</v>
          </cell>
          <cell r="BD654">
            <v>41890</v>
          </cell>
          <cell r="BE654" t="b">
            <v>0</v>
          </cell>
          <cell r="BF654">
            <v>5</v>
          </cell>
          <cell r="BH654">
            <v>41920</v>
          </cell>
          <cell r="BI654">
            <v>41920</v>
          </cell>
          <cell r="BJ654">
            <v>42597</v>
          </cell>
          <cell r="BK654">
            <v>42599</v>
          </cell>
          <cell r="BL654">
            <v>42626</v>
          </cell>
          <cell r="BM654" t="str">
            <v>CLSD</v>
          </cell>
          <cell r="BN654">
            <v>42618</v>
          </cell>
          <cell r="BO654" t="str">
            <v>12/09/17 DC Still no signed  EAF/ECF for this project, I hae chased up CH.
07/08/17 DC Email sent to MP for help closing this down, we need a signed copy of the ECF and EAF.
27/02/16 DC Sent an email chasing ECF and EAF.
05/10/16: CM update from Charlie T</v>
          </cell>
          <cell r="BQ654" t="str">
            <v/>
          </cell>
          <cell r="BS654" t="str">
            <v/>
          </cell>
          <cell r="BU654" t="str">
            <v/>
          </cell>
          <cell r="BW654" t="str">
            <v/>
          </cell>
          <cell r="BX654" t="str">
            <v>Low</v>
          </cell>
          <cell r="BY654" t="str">
            <v/>
          </cell>
          <cell r="BZ654" t="str">
            <v/>
          </cell>
          <cell r="CA654" t="str">
            <v>T &amp; SS</v>
          </cell>
          <cell r="CB654" t="str">
            <v/>
          </cell>
          <cell r="CC654" t="str">
            <v>Third Party SI / Service Provider</v>
          </cell>
          <cell r="CD654" t="str">
            <v>ISU</v>
          </cell>
          <cell r="CE654" t="str">
            <v>Invoicing</v>
          </cell>
          <cell r="CF654" t="str">
            <v>31-100days</v>
          </cell>
          <cell r="CG654" t="b">
            <v>0</v>
          </cell>
          <cell r="CH654" t="str">
            <v/>
          </cell>
          <cell r="CJ654" t="b">
            <v>0</v>
          </cell>
          <cell r="CK654" t="b">
            <v>0</v>
          </cell>
          <cell r="CL654" t="b">
            <v>0</v>
          </cell>
          <cell r="CM654" t="str">
            <v/>
          </cell>
          <cell r="CO654" t="str">
            <v/>
          </cell>
          <cell r="CP654" t="str">
            <v/>
          </cell>
          <cell r="CQ654" t="b">
            <v>0</v>
          </cell>
          <cell r="CR654" t="b">
            <v>0</v>
          </cell>
          <cell r="CS654" t="str">
            <v>Customer</v>
          </cell>
          <cell r="CT654" t="str">
            <v/>
          </cell>
          <cell r="CU654" t="str">
            <v/>
          </cell>
          <cell r="CV654" t="str">
            <v/>
          </cell>
          <cell r="CW654" t="str">
            <v/>
          </cell>
          <cell r="CX654" t="b">
            <v>0</v>
          </cell>
          <cell r="CY654" t="b">
            <v>0</v>
          </cell>
          <cell r="CZ654" t="b">
            <v>0</v>
          </cell>
          <cell r="DA654" t="b">
            <v>0</v>
          </cell>
          <cell r="DB654" t="str">
            <v>Service Area 8: Credit Risk Management (including Cash Collection) and Management of Neutrality Accounting Processes</v>
          </cell>
          <cell r="DC654" t="str">
            <v>Two to Five</v>
          </cell>
          <cell r="DD654" t="str">
            <v>Medium</v>
          </cell>
          <cell r="DE654" t="b">
            <v>0</v>
          </cell>
          <cell r="DF654" t="b">
            <v>0</v>
          </cell>
        </row>
        <row r="655">
          <cell r="A655" t="str">
            <v>3428</v>
          </cell>
          <cell r="B655" t="str">
            <v>Correction of CWV data on the National Grid Operational website as a result of incorrect weather flows for NE LDZ</v>
          </cell>
          <cell r="C655" t="str">
            <v>F1 - CCR/Closedown document in progress</v>
          </cell>
          <cell r="D655">
            <v>43074</v>
          </cell>
          <cell r="E655" t="str">
            <v>CO-RCVD 18/06/2014
BE-SENT 23/07/2014
CA-RCVD 24/07/2014
SN-PROD 24/07/2014
PD-PROD 24/07/2014
PD-SENT 25/05/2017
PD-SENT 01/06/2017
PD-SENT 01/11/2017
Moved from PD-SENT to 13.1 CCR awating ChMC approval 08/11/2017</v>
          </cell>
          <cell r="F655" t="str">
            <v>Update historic CWV data for the NE LDZ as published on the National Grid Operational website. The update is required as a result of a data being provided for an incorrect weather station. DESC have requested the historic data be restated to ensure that t</v>
          </cell>
          <cell r="G655" t="b">
            <v>0</v>
          </cell>
          <cell r="H655" t="str">
            <v/>
          </cell>
          <cell r="I655">
            <v>41808</v>
          </cell>
          <cell r="K655">
            <v>36558</v>
          </cell>
          <cell r="L655" t="b">
            <v>0</v>
          </cell>
          <cell r="M655" t="str">
            <v>NNW</v>
          </cell>
          <cell r="N655" t="str">
            <v>NGN</v>
          </cell>
          <cell r="O655" t="str">
            <v>Joanna Ferguson</v>
          </cell>
          <cell r="P655" t="str">
            <v>Joanna Ferguson</v>
          </cell>
          <cell r="Q655" t="str">
            <v>ICAF 25/06/14</v>
          </cell>
          <cell r="R655" t="str">
            <v>Fiona Cottam</v>
          </cell>
          <cell r="S655" t="str">
            <v>Charlie Haley</v>
          </cell>
          <cell r="T655" t="str">
            <v>CP</v>
          </cell>
          <cell r="U655" t="str">
            <v>LIVE</v>
          </cell>
          <cell r="V655" t="b">
            <v>1</v>
          </cell>
          <cell r="X655" t="str">
            <v>TBC</v>
          </cell>
          <cell r="AD655" t="str">
            <v/>
          </cell>
          <cell r="AF655" t="str">
            <v/>
          </cell>
          <cell r="AK655">
            <v>41843</v>
          </cell>
          <cell r="AM655">
            <v>41843</v>
          </cell>
          <cell r="AN655" t="str">
            <v>Pre Sanction Review Meeting 01/07/14</v>
          </cell>
          <cell r="AP655">
            <v>9815</v>
          </cell>
          <cell r="AR655" t="str">
            <v/>
          </cell>
          <cell r="AS655" t="str">
            <v>SENT</v>
          </cell>
          <cell r="AT655">
            <v>41843</v>
          </cell>
          <cell r="AU655">
            <v>41844</v>
          </cell>
          <cell r="AZ655" t="str">
            <v/>
          </cell>
          <cell r="BB655" t="str">
            <v/>
          </cell>
          <cell r="BC655" t="str">
            <v>PROD</v>
          </cell>
          <cell r="BD655">
            <v>41844</v>
          </cell>
          <cell r="BE655" t="b">
            <v>1</v>
          </cell>
          <cell r="BF655">
            <v>5</v>
          </cell>
          <cell r="BH655">
            <v>41813</v>
          </cell>
          <cell r="BI655">
            <v>41813</v>
          </cell>
          <cell r="BJ655">
            <v>42756</v>
          </cell>
          <cell r="BK655">
            <v>43040</v>
          </cell>
          <cell r="BL655">
            <v>42915</v>
          </cell>
          <cell r="BM655" t="str">
            <v>SENT</v>
          </cell>
          <cell r="BN655">
            <v>43040</v>
          </cell>
          <cell r="BO655" t="str">
            <v>05/12/17 Dc Email from Joanna Ferguson to say this change was completed and paid in April.
24/11/2017 DC A copy of the CCN has been sent out to JF for approval.  As this is an old Pot 5 it has been decided that it will not go to ChMC for approval but dire</v>
          </cell>
          <cell r="BQ655" t="str">
            <v/>
          </cell>
          <cell r="BS655" t="str">
            <v/>
          </cell>
          <cell r="BU655" t="str">
            <v/>
          </cell>
          <cell r="BW655" t="str">
            <v/>
          </cell>
          <cell r="BX655" t="str">
            <v/>
          </cell>
          <cell r="BY655" t="str">
            <v/>
          </cell>
          <cell r="BZ655" t="str">
            <v/>
          </cell>
          <cell r="CA655" t="str">
            <v>T &amp; SS</v>
          </cell>
          <cell r="CB655" t="str">
            <v/>
          </cell>
          <cell r="CC655" t="str">
            <v>Third Party SI / Service Provider</v>
          </cell>
          <cell r="CD655" t="str">
            <v>ISU</v>
          </cell>
          <cell r="CE655" t="str">
            <v>Other</v>
          </cell>
          <cell r="CF655" t="str">
            <v>31-100days</v>
          </cell>
          <cell r="CG655" t="b">
            <v>0</v>
          </cell>
          <cell r="CH655" t="str">
            <v/>
          </cell>
          <cell r="CJ655" t="b">
            <v>0</v>
          </cell>
          <cell r="CK655" t="b">
            <v>0</v>
          </cell>
          <cell r="CL655" t="b">
            <v>0</v>
          </cell>
          <cell r="CM655" t="str">
            <v/>
          </cell>
          <cell r="CO655" t="str">
            <v/>
          </cell>
          <cell r="CP655" t="str">
            <v/>
          </cell>
          <cell r="CQ655" t="b">
            <v>0</v>
          </cell>
          <cell r="CR655" t="b">
            <v>0</v>
          </cell>
          <cell r="CS655" t="str">
            <v>Customer</v>
          </cell>
          <cell r="CT655" t="str">
            <v/>
          </cell>
          <cell r="CU655" t="str">
            <v/>
          </cell>
          <cell r="CV655" t="str">
            <v/>
          </cell>
          <cell r="CW655" t="str">
            <v/>
          </cell>
          <cell r="CX655" t="b">
            <v>0</v>
          </cell>
          <cell r="CY655" t="b">
            <v>0</v>
          </cell>
          <cell r="CZ655" t="b">
            <v>0</v>
          </cell>
          <cell r="DA655" t="b">
            <v>0</v>
          </cell>
          <cell r="DB655" t="str">
            <v>Service Area 15: Demand Estimation</v>
          </cell>
          <cell r="DC655" t="str">
            <v>One</v>
          </cell>
          <cell r="DD655" t="str">
            <v>Medium</v>
          </cell>
          <cell r="DE655" t="b">
            <v>0</v>
          </cell>
          <cell r="DF655" t="b">
            <v>0</v>
          </cell>
        </row>
        <row r="656">
          <cell r="A656" t="str">
            <v>4009</v>
          </cell>
          <cell r="B656" t="str">
            <v>Billing History by all NTS capacity / commodity related charges (applicable dates in 2014 to Nexus implementation)</v>
          </cell>
          <cell r="C656" t="str">
            <v>F1 - CCR/Closedown document in progress</v>
          </cell>
          <cell r="D656">
            <v>42935</v>
          </cell>
          <cell r="E656" t="str">
            <v>CO-RCVD - 20/04/16
EQ-PNDG- 01/06/16
EQ-SENT - 03/06/16
BE-PNDG - 07/06/16
BE-PROD 07/06/16
BE-SENT 16/06/16
CA RCVD 19/07/16
SN-PNDG 19/07/16
SN SENT 29/07/16 
SN-PROD 29/07/16
PD-PROD 29/07/16
PD-IPMD 19/07/17
PD-IMPD changed to  12. CCR/Internal Docum</v>
          </cell>
          <cell r="F656" t="str">
            <v>As part of the EU Phase 4 and Charging Review (Gas) implementation, analysis of all charges needs to be 
completed to understand bookings and flows of all Shippers at all ASEPs and Exit Points. This includes the 
amount paid against these bookings and flo</v>
          </cell>
          <cell r="G656" t="b">
            <v>0</v>
          </cell>
          <cell r="H656" t="str">
            <v/>
          </cell>
          <cell r="I656">
            <v>42472</v>
          </cell>
          <cell r="K656">
            <v>42551</v>
          </cell>
          <cell r="L656" t="b">
            <v>0</v>
          </cell>
          <cell r="M656" t="str">
            <v>NNW</v>
          </cell>
          <cell r="N656" t="str">
            <v>NGT</v>
          </cell>
          <cell r="O656" t="str">
            <v>Beverly Viney</v>
          </cell>
          <cell r="P656" t="str">
            <v>Beverley Viney</v>
          </cell>
          <cell r="Q656" t="str">
            <v>ICAF - 20/04/16
Pre-Sanction - BER 14/06/16</v>
          </cell>
          <cell r="R656" t="str">
            <v/>
          </cell>
          <cell r="S656" t="str">
            <v>Charlie Haley</v>
          </cell>
          <cell r="T656" t="str">
            <v>CP</v>
          </cell>
          <cell r="U656" t="str">
            <v>LIVE</v>
          </cell>
          <cell r="V656" t="b">
            <v>0</v>
          </cell>
          <cell r="X656" t="str">
            <v/>
          </cell>
          <cell r="Z656">
            <v>42524</v>
          </cell>
          <cell r="AA656">
            <v>42524</v>
          </cell>
          <cell r="AB656">
            <v>42524</v>
          </cell>
          <cell r="AC656">
            <v>0</v>
          </cell>
          <cell r="AD656" t="str">
            <v/>
          </cell>
          <cell r="AE656">
            <v>42616</v>
          </cell>
          <cell r="AF656" t="str">
            <v>SENT</v>
          </cell>
          <cell r="AG656">
            <v>42524</v>
          </cell>
          <cell r="AH656">
            <v>42527</v>
          </cell>
          <cell r="AM656">
            <v>42537</v>
          </cell>
          <cell r="AN656" t="str">
            <v>Pre-Sanction</v>
          </cell>
          <cell r="AO656">
            <v>42629</v>
          </cell>
          <cell r="AP656">
            <v>11662</v>
          </cell>
          <cell r="AQ656">
            <v>11662</v>
          </cell>
          <cell r="AR656" t="str">
            <v/>
          </cell>
          <cell r="AS656" t="str">
            <v>SENT</v>
          </cell>
          <cell r="AT656">
            <v>42537</v>
          </cell>
          <cell r="AU656">
            <v>42570</v>
          </cell>
          <cell r="AV656">
            <v>42584</v>
          </cell>
          <cell r="AW656">
            <v>42580</v>
          </cell>
          <cell r="AX656">
            <v>42580</v>
          </cell>
          <cell r="AZ656" t="str">
            <v>Lorraine Cave</v>
          </cell>
          <cell r="BA656">
            <v>42580</v>
          </cell>
          <cell r="BB656" t="str">
            <v/>
          </cell>
          <cell r="BC656" t="str">
            <v>SENT</v>
          </cell>
          <cell r="BD656">
            <v>42580</v>
          </cell>
          <cell r="BE656" t="b">
            <v>0</v>
          </cell>
          <cell r="BF656">
            <v>5</v>
          </cell>
          <cell r="BH656">
            <v>42935</v>
          </cell>
          <cell r="BI656">
            <v>42935</v>
          </cell>
          <cell r="BJ656">
            <v>42957</v>
          </cell>
          <cell r="BM656" t="str">
            <v/>
          </cell>
          <cell r="BO656" t="str">
            <v xml:space="preserve">27/09/17 DC Email chaser sent ot MP re the CCN 
08/08/17 DC Email sent to MP requesting CCN be submitted to the ChMC meeting for approval.
26/07/17 DC Update from planning meeting - this has been implemented.
27/06/17 DC Update from planning meeting, imp </v>
          </cell>
          <cell r="BQ656" t="str">
            <v/>
          </cell>
          <cell r="BS656" t="str">
            <v/>
          </cell>
          <cell r="BU656" t="str">
            <v/>
          </cell>
          <cell r="BW656" t="str">
            <v/>
          </cell>
          <cell r="BX656" t="str">
            <v>Low</v>
          </cell>
          <cell r="BY656" t="str">
            <v/>
          </cell>
          <cell r="BZ656" t="str">
            <v/>
          </cell>
          <cell r="CA656" t="str">
            <v>T &amp; SS</v>
          </cell>
          <cell r="CB656" t="str">
            <v/>
          </cell>
          <cell r="CC656" t="str">
            <v>Third Party SI / Service Provider</v>
          </cell>
          <cell r="CD656" t="str">
            <v>ISU</v>
          </cell>
          <cell r="CE656" t="str">
            <v>Invoicing</v>
          </cell>
          <cell r="CF656" t="str">
            <v>31-100days</v>
          </cell>
          <cell r="CG656" t="b">
            <v>0</v>
          </cell>
          <cell r="CH656" t="str">
            <v/>
          </cell>
          <cell r="CJ656" t="b">
            <v>0</v>
          </cell>
          <cell r="CK656" t="b">
            <v>0</v>
          </cell>
          <cell r="CL656" t="b">
            <v>0</v>
          </cell>
          <cell r="CM656" t="str">
            <v/>
          </cell>
          <cell r="CO656" t="str">
            <v/>
          </cell>
          <cell r="CP656" t="str">
            <v/>
          </cell>
          <cell r="CQ656" t="b">
            <v>0</v>
          </cell>
          <cell r="CR656" t="b">
            <v>0</v>
          </cell>
          <cell r="CS656" t="str">
            <v>Customer</v>
          </cell>
          <cell r="CT656" t="str">
            <v/>
          </cell>
          <cell r="CU656" t="str">
            <v/>
          </cell>
          <cell r="CV656" t="str">
            <v/>
          </cell>
          <cell r="CW656" t="str">
            <v/>
          </cell>
          <cell r="CX656" t="b">
            <v>0</v>
          </cell>
          <cell r="CY656" t="b">
            <v>0</v>
          </cell>
          <cell r="CZ656" t="b">
            <v>0</v>
          </cell>
          <cell r="DA656" t="b">
            <v>0</v>
          </cell>
          <cell r="DB656" t="str">
            <v/>
          </cell>
          <cell r="DC656" t="str">
            <v/>
          </cell>
          <cell r="DD656" t="str">
            <v/>
          </cell>
          <cell r="DE656" t="b">
            <v>0</v>
          </cell>
          <cell r="DF656" t="b">
            <v>0</v>
          </cell>
        </row>
        <row r="657">
          <cell r="A657" t="str">
            <v>4043</v>
          </cell>
          <cell r="B657" t="str">
            <v>DN Sales Outbound Services</v>
          </cell>
          <cell r="C657" t="str">
            <v>D1 - Change in delivery</v>
          </cell>
          <cell r="D657">
            <v>42887</v>
          </cell>
          <cell r="E657" t="str">
            <v xml:space="preserve">CO-RCVD 02/06/16
EQ-PNDG 10/06/16
EQ-PROD 10/06/16
EQ-SENT 16/06/16
BE-RCVD 17/06/16
BE-PNDG 17/06/16
BE-PROD 17/06/16
BE-PROD 05/07/16
BE-SENT 31/08/16
CA-RCVD 11/11/16
SN-PNDG 11/11/16
BE-SENT 21/12/16
CA-RCVD 24/02/17
SN-PNDG 24/02/17
SN-PROD 24/02/17
</v>
          </cell>
          <cell r="F657" t="str">
            <v>Change overview: 
NG plans to hive across its Gas Distribution Network business into a legally separate entity (referred to as National 
Grid Gas Distribution Limited) on 1st October 2016. This precedes the planned subsequent sale by NG of a majority 
sta</v>
          </cell>
          <cell r="G657" t="b">
            <v>0</v>
          </cell>
          <cell r="H657" t="str">
            <v>xrn4018
XRN4129
XRN4130
XRN4131
XRN4132
COR4043.1
COR4043.2
COR4043.3
COR4043.4
COR4043.5
COR4043.6</v>
          </cell>
          <cell r="I657">
            <v>42516</v>
          </cell>
          <cell r="J657">
            <v>42531</v>
          </cell>
          <cell r="K657">
            <v>42644</v>
          </cell>
          <cell r="L657" t="b">
            <v>0</v>
          </cell>
          <cell r="M657" t="str">
            <v>NNW</v>
          </cell>
          <cell r="N657" t="str">
            <v>NGD</v>
          </cell>
          <cell r="O657" t="str">
            <v>Chris Warner</v>
          </cell>
          <cell r="P657" t="str">
            <v>Chris Warner</v>
          </cell>
          <cell r="Q657" t="str">
            <v>01/06/2017ss Case/BER approved at Pre-Sanction today</v>
          </cell>
          <cell r="R657" t="str">
            <v/>
          </cell>
          <cell r="S657" t="str">
            <v>Mark Pollard</v>
          </cell>
          <cell r="T657" t="str">
            <v>CP</v>
          </cell>
          <cell r="U657" t="str">
            <v>LIVE</v>
          </cell>
          <cell r="V657" t="b">
            <v>1</v>
          </cell>
          <cell r="X657" t="str">
            <v/>
          </cell>
          <cell r="Y657">
            <v>42531</v>
          </cell>
          <cell r="Z657">
            <v>42545</v>
          </cell>
          <cell r="AB657">
            <v>42537</v>
          </cell>
          <cell r="AC657">
            <v>130000</v>
          </cell>
          <cell r="AD657" t="str">
            <v/>
          </cell>
          <cell r="AE657">
            <v>42629</v>
          </cell>
          <cell r="AF657" t="str">
            <v>SENT</v>
          </cell>
          <cell r="AG657">
            <v>42537</v>
          </cell>
          <cell r="AH657">
            <v>42538</v>
          </cell>
          <cell r="AI657">
            <v>42552</v>
          </cell>
          <cell r="AJ657">
            <v>42556</v>
          </cell>
          <cell r="AK657">
            <v>42613</v>
          </cell>
          <cell r="AM657">
            <v>42725</v>
          </cell>
          <cell r="AN657" t="str">
            <v>Pre-sanction 15/11/16</v>
          </cell>
          <cell r="AO657">
            <v>42757</v>
          </cell>
          <cell r="AP657">
            <v>2249460</v>
          </cell>
          <cell r="AR657" t="str">
            <v/>
          </cell>
          <cell r="AS657" t="str">
            <v>SENT</v>
          </cell>
          <cell r="AT657">
            <v>42725</v>
          </cell>
          <cell r="AU657">
            <v>42790</v>
          </cell>
          <cell r="AV657">
            <v>42804</v>
          </cell>
          <cell r="AZ657" t="str">
            <v/>
          </cell>
          <cell r="BA657">
            <v>42803</v>
          </cell>
          <cell r="BB657" t="str">
            <v/>
          </cell>
          <cell r="BC657" t="str">
            <v>SENT</v>
          </cell>
          <cell r="BD657">
            <v>42803</v>
          </cell>
          <cell r="BE657" t="b">
            <v>0</v>
          </cell>
          <cell r="BF657">
            <v>5</v>
          </cell>
          <cell r="BH657">
            <v>43312</v>
          </cell>
          <cell r="BJ657">
            <v>43372</v>
          </cell>
          <cell r="BM657" t="str">
            <v/>
          </cell>
          <cell r="BO657" t="str">
            <v>15/01: Mark Pollard has confirmed via email that the COR4043: DN Sales Project is currently still running its live operational support stream. This is scheduled to conclude on 29th June 2018. Once completed, the following closedown documents can be create</v>
          </cell>
          <cell r="BQ657" t="str">
            <v/>
          </cell>
          <cell r="BS657" t="str">
            <v/>
          </cell>
          <cell r="BU657" t="str">
            <v/>
          </cell>
          <cell r="BW657" t="str">
            <v/>
          </cell>
          <cell r="BX657" t="str">
            <v>Medium</v>
          </cell>
          <cell r="BY657" t="str">
            <v/>
          </cell>
          <cell r="BZ657" t="str">
            <v/>
          </cell>
          <cell r="CA657" t="str">
            <v>T &amp; SS</v>
          </cell>
          <cell r="CB657" t="str">
            <v/>
          </cell>
          <cell r="CC657" t="str">
            <v>Third Party SI / Service Provider</v>
          </cell>
          <cell r="CD657" t="str">
            <v>ISU</v>
          </cell>
          <cell r="CE657" t="str">
            <v>Invoicing</v>
          </cell>
          <cell r="CF657" t="str">
            <v>31-100days</v>
          </cell>
          <cell r="CG657" t="b">
            <v>0</v>
          </cell>
          <cell r="CH657" t="str">
            <v/>
          </cell>
          <cell r="CJ657" t="b">
            <v>0</v>
          </cell>
          <cell r="CK657" t="b">
            <v>0</v>
          </cell>
          <cell r="CL657" t="b">
            <v>0</v>
          </cell>
          <cell r="CM657" t="str">
            <v/>
          </cell>
          <cell r="CO657" t="str">
            <v/>
          </cell>
          <cell r="CP657" t="str">
            <v/>
          </cell>
          <cell r="CQ657" t="b">
            <v>0</v>
          </cell>
          <cell r="CR657" t="b">
            <v>0</v>
          </cell>
          <cell r="CS657" t="str">
            <v/>
          </cell>
          <cell r="CT657" t="str">
            <v/>
          </cell>
          <cell r="CU657" t="str">
            <v/>
          </cell>
          <cell r="CV657" t="str">
            <v>ChMC endorsed Change Proposal</v>
          </cell>
          <cell r="CW657" t="str">
            <v>One Market Participant</v>
          </cell>
          <cell r="CX657" t="b">
            <v>0</v>
          </cell>
          <cell r="CY657" t="b">
            <v>1</v>
          </cell>
          <cell r="CZ657" t="b">
            <v>0</v>
          </cell>
          <cell r="DA657" t="b">
            <v>0</v>
          </cell>
          <cell r="DB657" t="str">
            <v>Service Area 19: Network Operator and User Relationship Management</v>
          </cell>
          <cell r="DC657" t="str">
            <v>One</v>
          </cell>
          <cell r="DD657" t="str">
            <v>Low</v>
          </cell>
          <cell r="DE657" t="b">
            <v>0</v>
          </cell>
          <cell r="DF657" t="b">
            <v>0</v>
          </cell>
        </row>
        <row r="658">
          <cell r="A658" t="str">
            <v>4073</v>
          </cell>
          <cell r="B658" t="str">
            <v>EU Phase 4A</v>
          </cell>
          <cell r="C658" t="str">
            <v>Z1 - Change completed</v>
          </cell>
          <cell r="D658">
            <v>43230</v>
          </cell>
          <cell r="E658" t="str">
            <v>CO-RCVD 03/08/16
EQ-PNDG 04/08/16
EQ-PROD 04/08/16
EQ-SENT 16/08/16
BE-SENT 18/10/16
CA-RCVD 21/10/16
SN-PNDG 21/10/16
SN-PROD 04/11/16
SN-PNDG 13/12/16
SN-SENT 23/12/16
PD-PROD 23/12/16
PD-IMPD 13/08/17
PD-IMPD changed to  12. CCR/Internal Document in P</v>
          </cell>
          <cell r="F658" t="str">
            <v>The priority of this Change Order Request is high. National Grid is legally obligated to be compliant with the EU Capacity Allocation Mechanism (CAM) Network Code and the UNC. Building on the lessons learnt from previous EU projects, National Grid has loo</v>
          </cell>
          <cell r="G658" t="b">
            <v>0</v>
          </cell>
          <cell r="H658" t="str">
            <v>4073</v>
          </cell>
          <cell r="I658">
            <v>42576</v>
          </cell>
          <cell r="J658">
            <v>42590</v>
          </cell>
          <cell r="K658">
            <v>43009</v>
          </cell>
          <cell r="L658" t="b">
            <v>0</v>
          </cell>
          <cell r="M658" t="str">
            <v>NNW</v>
          </cell>
          <cell r="N658" t="str">
            <v>NGT</v>
          </cell>
          <cell r="O658" t="str">
            <v>Beverley Viney</v>
          </cell>
          <cell r="P658" t="str">
            <v>Beverley Viney</v>
          </cell>
          <cell r="Q658" t="str">
            <v>ICAF - 03/08/16
ICAF revised CO - 19.10.16 
Pre-Sanction 09/08/16
Pre-Sanction 18/10/16
ICAF Revised CO 16/11/16
Adjusted BER 06/12/16</v>
          </cell>
          <cell r="R658" t="str">
            <v>Beverly Viney</v>
          </cell>
          <cell r="S658" t="str">
            <v>Rachel Addison</v>
          </cell>
          <cell r="T658" t="str">
            <v>CP</v>
          </cell>
          <cell r="U658" t="str">
            <v>COMPLETE</v>
          </cell>
          <cell r="V658" t="b">
            <v>1</v>
          </cell>
          <cell r="W658">
            <v>43230</v>
          </cell>
          <cell r="X658" t="str">
            <v>Sue Broadbent</v>
          </cell>
          <cell r="Y658">
            <v>42586</v>
          </cell>
          <cell r="Z658">
            <v>42598</v>
          </cell>
          <cell r="AA658">
            <v>42598</v>
          </cell>
          <cell r="AB658">
            <v>42598</v>
          </cell>
          <cell r="AC658">
            <v>50650</v>
          </cell>
          <cell r="AD658" t="str">
            <v>3 months</v>
          </cell>
          <cell r="AE658">
            <v>42720</v>
          </cell>
          <cell r="AF658" t="str">
            <v>SENT</v>
          </cell>
          <cell r="AG658">
            <v>42598</v>
          </cell>
          <cell r="AH658">
            <v>42604</v>
          </cell>
          <cell r="AI658">
            <v>42619</v>
          </cell>
          <cell r="AM658">
            <v>42713</v>
          </cell>
          <cell r="AN658" t="str">
            <v>Pre Sanction</v>
          </cell>
          <cell r="AO658">
            <v>42753</v>
          </cell>
          <cell r="AP658">
            <v>1970668</v>
          </cell>
          <cell r="AR658" t="str">
            <v/>
          </cell>
          <cell r="AS658" t="str">
            <v>SENT</v>
          </cell>
          <cell r="AT658">
            <v>42661</v>
          </cell>
          <cell r="AU658">
            <v>42717</v>
          </cell>
          <cell r="AV658">
            <v>42731</v>
          </cell>
          <cell r="AW658">
            <v>42727</v>
          </cell>
          <cell r="AX658">
            <v>42727</v>
          </cell>
          <cell r="AY658">
            <v>42727</v>
          </cell>
          <cell r="AZ658" t="str">
            <v/>
          </cell>
          <cell r="BA658">
            <v>42727</v>
          </cell>
          <cell r="BB658" t="str">
            <v>10 Months</v>
          </cell>
          <cell r="BC658" t="str">
            <v>SENT</v>
          </cell>
          <cell r="BD658">
            <v>42727</v>
          </cell>
          <cell r="BE658" t="b">
            <v>1</v>
          </cell>
          <cell r="BF658">
            <v>5</v>
          </cell>
          <cell r="BH658">
            <v>43000</v>
          </cell>
          <cell r="BI658">
            <v>43000</v>
          </cell>
          <cell r="BJ658">
            <v>43098</v>
          </cell>
          <cell r="BK658">
            <v>43111</v>
          </cell>
          <cell r="BM658" t="str">
            <v/>
          </cell>
          <cell r="BO658" t="str">
            <v xml:space="preserve">11/01/2018 DC Sent CCN to Transmission for approval as request by Rachel Addison.
12/10/2017 ME changed Status to PD-IMPD
20/09/17 DC Email from RA to change the closedown date.
07/09/17 DC Update for planning meeting, go live was completed on time, PIUS </v>
          </cell>
          <cell r="BQ658" t="str">
            <v/>
          </cell>
          <cell r="BS658" t="str">
            <v/>
          </cell>
          <cell r="BU658" t="str">
            <v/>
          </cell>
          <cell r="BW658" t="str">
            <v/>
          </cell>
          <cell r="BX658" t="str">
            <v>Medium</v>
          </cell>
          <cell r="BY658" t="str">
            <v/>
          </cell>
          <cell r="BZ658" t="str">
            <v/>
          </cell>
          <cell r="CA658" t="str">
            <v>T &amp; SS</v>
          </cell>
          <cell r="CB658" t="str">
            <v/>
          </cell>
          <cell r="CC658" t="str">
            <v>Project Delivery</v>
          </cell>
          <cell r="CD658" t="str">
            <v>Gemini</v>
          </cell>
          <cell r="CE658" t="str">
            <v>Other</v>
          </cell>
          <cell r="CF658" t="str">
            <v>100+days</v>
          </cell>
          <cell r="CG658" t="b">
            <v>0</v>
          </cell>
          <cell r="CH658" t="str">
            <v/>
          </cell>
          <cell r="CJ658" t="b">
            <v>0</v>
          </cell>
          <cell r="CK658" t="b">
            <v>0</v>
          </cell>
          <cell r="CL658" t="b">
            <v>0</v>
          </cell>
          <cell r="CM658" t="str">
            <v/>
          </cell>
          <cell r="CO658" t="str">
            <v/>
          </cell>
          <cell r="CP658" t="str">
            <v/>
          </cell>
          <cell r="CQ658" t="b">
            <v>0</v>
          </cell>
          <cell r="CR658" t="b">
            <v>0</v>
          </cell>
          <cell r="CS658" t="str">
            <v/>
          </cell>
          <cell r="CT658" t="str">
            <v/>
          </cell>
          <cell r="CU658" t="str">
            <v/>
          </cell>
          <cell r="CV658" t="str">
            <v/>
          </cell>
          <cell r="CW658" t="str">
            <v/>
          </cell>
          <cell r="CX658" t="b">
            <v>0</v>
          </cell>
          <cell r="CY658" t="b">
            <v>0</v>
          </cell>
          <cell r="CZ658" t="b">
            <v>0</v>
          </cell>
          <cell r="DA658" t="b">
            <v>0</v>
          </cell>
          <cell r="DB658" t="str">
            <v>Service Area 7: NTS Capacity / LDZ Capacity / Commodity / Reconciliation / Ad-Hoc Adjustment and Energy Balancing Invoices</v>
          </cell>
          <cell r="DC658" t="str">
            <v>Two to Five</v>
          </cell>
          <cell r="DD658" t="str">
            <v>High</v>
          </cell>
          <cell r="DE658" t="b">
            <v>0</v>
          </cell>
          <cell r="DF658" t="b">
            <v>0</v>
          </cell>
        </row>
        <row r="659">
          <cell r="A659" t="str">
            <v>4149</v>
          </cell>
          <cell r="B659" t="str">
            <v>NG Gateway Migration</v>
          </cell>
          <cell r="C659" t="str">
            <v>D1 - Change in delivery</v>
          </cell>
          <cell r="D659">
            <v>43020</v>
          </cell>
          <cell r="E659" t="str">
            <v>CO-RCVD - 08/12/16
EQ-PNDG - 08/12/16
EQ-PROD - 15/03/17
EQ-SENT - 22/03/17
BE-RCVD - 24/03/17
BE-PNDG - 07/04/17
BE-PROD - 07/04/17
BE-PROD - 26/05/17
BE-SENT- 04/07/17
CA-RCVD 13/07/17
PD-PROD 12/10/2017
Moved from PD-PROD to 11. Change in delivery</v>
          </cell>
          <cell r="F659" t="str">
            <v>Our understanding is that XoServe have network connections to STIG1/2 which are delivered under TCS/BT subcontract. We would like to migrate those connections away from Leicester first, then Hinckley into more strategic NG locations (most likely VSTIGs)</v>
          </cell>
          <cell r="G659" t="b">
            <v>0</v>
          </cell>
          <cell r="H659" t="str">
            <v/>
          </cell>
          <cell r="I659">
            <v>42702</v>
          </cell>
          <cell r="J659">
            <v>42809</v>
          </cell>
          <cell r="K659">
            <v>43190</v>
          </cell>
          <cell r="L659" t="b">
            <v>0</v>
          </cell>
          <cell r="M659" t="str">
            <v>NNW</v>
          </cell>
          <cell r="N659" t="str">
            <v>NGT</v>
          </cell>
          <cell r="O659" t="str">
            <v/>
          </cell>
          <cell r="P659" t="str">
            <v>Beverley Viney</v>
          </cell>
          <cell r="Q659" t="str">
            <v>ICAF 30/11/16
ICAF 25/02/17 Revised CO
Pre-Sanction 13/06/17 BC &amp; BER</v>
          </cell>
          <cell r="R659" t="str">
            <v/>
          </cell>
          <cell r="S659" t="str">
            <v>Rachel Addison</v>
          </cell>
          <cell r="T659" t="str">
            <v>CP</v>
          </cell>
          <cell r="U659" t="str">
            <v>LIVE</v>
          </cell>
          <cell r="V659" t="b">
            <v>1</v>
          </cell>
          <cell r="X659" t="str">
            <v>Nicola Walton</v>
          </cell>
          <cell r="Y659">
            <v>42809</v>
          </cell>
          <cell r="Z659">
            <v>42817</v>
          </cell>
          <cell r="AA659">
            <v>42817</v>
          </cell>
          <cell r="AB659">
            <v>42816</v>
          </cell>
          <cell r="AC659">
            <v>7000</v>
          </cell>
          <cell r="AD659" t="str">
            <v>9 weeks</v>
          </cell>
          <cell r="AE659">
            <v>42908</v>
          </cell>
          <cell r="AF659" t="str">
            <v>SENT</v>
          </cell>
          <cell r="AG659">
            <v>42816</v>
          </cell>
          <cell r="AH659">
            <v>42818</v>
          </cell>
          <cell r="AI659">
            <v>42860</v>
          </cell>
          <cell r="AJ659">
            <v>42881</v>
          </cell>
          <cell r="AK659">
            <v>42913</v>
          </cell>
          <cell r="AL659">
            <v>42926</v>
          </cell>
          <cell r="AM659">
            <v>42920</v>
          </cell>
          <cell r="AN659" t="str">
            <v/>
          </cell>
          <cell r="AR659" t="str">
            <v/>
          </cell>
          <cell r="AS659" t="str">
            <v>PROD</v>
          </cell>
          <cell r="AT659">
            <v>42920</v>
          </cell>
          <cell r="AU659">
            <v>42929</v>
          </cell>
          <cell r="AZ659" t="str">
            <v/>
          </cell>
          <cell r="BB659" t="str">
            <v/>
          </cell>
          <cell r="BC659" t="str">
            <v/>
          </cell>
          <cell r="BE659" t="b">
            <v>0</v>
          </cell>
          <cell r="BF659">
            <v>5</v>
          </cell>
          <cell r="BH659">
            <v>43388</v>
          </cell>
          <cell r="BM659" t="str">
            <v/>
          </cell>
          <cell r="BO659" t="str">
            <v>21/02/2018 DC Update from 
09/11/17 DC Update from ME - PCC form will be raised to confirm indicitive dates as they have now been confirmed.
12/10/2017 ME Update PD-PROD
06/09/17 Update from planning PCC form still being drafted, Due to implement end of J</v>
          </cell>
          <cell r="BQ659" t="str">
            <v/>
          </cell>
          <cell r="BS659" t="str">
            <v/>
          </cell>
          <cell r="BU659" t="str">
            <v/>
          </cell>
          <cell r="BW659" t="str">
            <v/>
          </cell>
          <cell r="BX659" t="str">
            <v>Medium</v>
          </cell>
          <cell r="BY659" t="str">
            <v/>
          </cell>
          <cell r="BZ659" t="str">
            <v/>
          </cell>
          <cell r="CA659" t="str">
            <v>T &amp; SS</v>
          </cell>
          <cell r="CB659" t="str">
            <v/>
          </cell>
          <cell r="CC659" t="str">
            <v>Third Party SI / Service Provider</v>
          </cell>
          <cell r="CD659" t="str">
            <v>Other</v>
          </cell>
          <cell r="CE659" t="str">
            <v>Other</v>
          </cell>
          <cell r="CF659" t="str">
            <v>100+days</v>
          </cell>
          <cell r="CG659" t="b">
            <v>0</v>
          </cell>
          <cell r="CH659" t="str">
            <v/>
          </cell>
          <cell r="CJ659" t="b">
            <v>0</v>
          </cell>
          <cell r="CK659" t="b">
            <v>0</v>
          </cell>
          <cell r="CL659" t="b">
            <v>0</v>
          </cell>
          <cell r="CM659" t="str">
            <v>£100k-£500k</v>
          </cell>
          <cell r="CN659">
            <v>133000</v>
          </cell>
          <cell r="CO659" t="str">
            <v/>
          </cell>
          <cell r="CP659" t="str">
            <v/>
          </cell>
          <cell r="CQ659" t="b">
            <v>0</v>
          </cell>
          <cell r="CR659" t="b">
            <v>0</v>
          </cell>
          <cell r="CS659" t="str">
            <v>Customer</v>
          </cell>
          <cell r="CT659" t="str">
            <v/>
          </cell>
          <cell r="CU659" t="str">
            <v/>
          </cell>
          <cell r="CV659" t="str">
            <v>ChMC endorsed Change Proposal</v>
          </cell>
          <cell r="CW659" t="str">
            <v>One Market Participant</v>
          </cell>
          <cell r="CX659" t="b">
            <v>0</v>
          </cell>
          <cell r="CY659" t="b">
            <v>1</v>
          </cell>
          <cell r="CZ659" t="b">
            <v>0</v>
          </cell>
          <cell r="DA659" t="b">
            <v>0</v>
          </cell>
          <cell r="DB659" t="str">
            <v>Service Area 19: Network Operator and User Relationship Management</v>
          </cell>
          <cell r="DC659" t="str">
            <v>One</v>
          </cell>
          <cell r="DD659" t="str">
            <v>High</v>
          </cell>
          <cell r="DE659" t="b">
            <v>0</v>
          </cell>
          <cell r="DF659" t="b">
            <v>0</v>
          </cell>
          <cell r="DG659">
            <v>42935</v>
          </cell>
        </row>
        <row r="660">
          <cell r="A660" t="str">
            <v>4368</v>
          </cell>
          <cell r="B660" t="str">
            <v>EU Gas Capacity Conversion Interim Optimal Solution</v>
          </cell>
          <cell r="C660" t="str">
            <v>Z1 - Change completed</v>
          </cell>
          <cell r="D660">
            <v>43241</v>
          </cell>
          <cell r="E660" t="str">
            <v>CO-RCVD 12/10/2017
EQ-PROD 12/10/2017
BE-SENT 13/10/2017
Moved from BE-SENT to 10. BER/Business Case awaiting ChMC approval 08/11/2017
11. Change In delivery
12. CCR/Closedown document in progress
13.1. CCR Awaiting ChMC Approval
F1 - CCR/Closedown docume</v>
          </cell>
          <cell r="F660" t="str">
            <v>National Grid is legally obligated to be compliant with the EU Capacity Allocation Mechanism (CAM) Network Code and the UNC. This Change Proposal proposes to modify Gemini to meet the obligations set-out in the CAM Code and the UNC in relation to Capacity</v>
          </cell>
          <cell r="G660" t="b">
            <v>0</v>
          </cell>
          <cell r="H660" t="str">
            <v>XRN</v>
          </cell>
          <cell r="I660">
            <v>42993</v>
          </cell>
          <cell r="K660">
            <v>43101</v>
          </cell>
          <cell r="L660" t="b">
            <v>0</v>
          </cell>
          <cell r="M660" t="str">
            <v/>
          </cell>
          <cell r="N660" t="str">
            <v/>
          </cell>
          <cell r="O660" t="str">
            <v>Darren Lond/Beverley Darren Lond/Beverley Viney</v>
          </cell>
          <cell r="P660" t="str">
            <v>Darren Lond/Beverley Viney</v>
          </cell>
          <cell r="Q660" t="str">
            <v>ChMC 11/10/2017
Business case &amp; BER Pre-sanc 17/10/17</v>
          </cell>
          <cell r="R660" t="str">
            <v>Jane Rocky</v>
          </cell>
          <cell r="S660" t="str">
            <v>Rachel Addison</v>
          </cell>
          <cell r="T660" t="str">
            <v>CP</v>
          </cell>
          <cell r="U660" t="str">
            <v>COMPLETE</v>
          </cell>
          <cell r="V660" t="b">
            <v>0</v>
          </cell>
          <cell r="W660">
            <v>43241</v>
          </cell>
          <cell r="X660" t="str">
            <v>Tammy Gardner</v>
          </cell>
          <cell r="AD660" t="str">
            <v/>
          </cell>
          <cell r="AF660" t="str">
            <v/>
          </cell>
          <cell r="AK660">
            <v>43047</v>
          </cell>
          <cell r="AN660" t="str">
            <v/>
          </cell>
          <cell r="AR660" t="str">
            <v/>
          </cell>
          <cell r="AS660" t="str">
            <v/>
          </cell>
          <cell r="AZ660" t="str">
            <v/>
          </cell>
          <cell r="BB660" t="str">
            <v/>
          </cell>
          <cell r="BC660" t="str">
            <v/>
          </cell>
          <cell r="BE660" t="b">
            <v>0</v>
          </cell>
          <cell r="BH660">
            <v>43149</v>
          </cell>
          <cell r="BI660">
            <v>43149</v>
          </cell>
          <cell r="BM660" t="str">
            <v/>
          </cell>
          <cell r="BO660" t="str">
            <v>​21/05/2018 DC checked PAT Tool no documnts outstanding.  I have completed the change on the database.
14/05/2018 DC sent a copy of the CCR to Rachel Addison.
09/05/2018 DC CCR approved today.  Awaiting closed down docs
26/04/2018 DC CCR submit to CIO off</v>
          </cell>
          <cell r="BQ660" t="str">
            <v/>
          </cell>
          <cell r="BS660" t="str">
            <v/>
          </cell>
          <cell r="BU660" t="str">
            <v/>
          </cell>
          <cell r="BW660" t="str">
            <v/>
          </cell>
          <cell r="BX660" t="str">
            <v/>
          </cell>
          <cell r="BY660" t="str">
            <v/>
          </cell>
          <cell r="BZ660" t="str">
            <v/>
          </cell>
          <cell r="CA660" t="str">
            <v>T &amp; SS</v>
          </cell>
          <cell r="CB660" t="str">
            <v/>
          </cell>
          <cell r="CC660" t="str">
            <v>Project Delivery</v>
          </cell>
          <cell r="CD660" t="str">
            <v>Gemini</v>
          </cell>
          <cell r="CE660" t="str">
            <v>Invoicing</v>
          </cell>
          <cell r="CF660" t="str">
            <v>31-100days</v>
          </cell>
          <cell r="CG660" t="b">
            <v>0</v>
          </cell>
          <cell r="CH660" t="str">
            <v/>
          </cell>
          <cell r="CJ660" t="b">
            <v>0</v>
          </cell>
          <cell r="CK660" t="b">
            <v>0</v>
          </cell>
          <cell r="CL660" t="b">
            <v>0</v>
          </cell>
          <cell r="CM660" t="str">
            <v/>
          </cell>
          <cell r="CO660" t="str">
            <v/>
          </cell>
          <cell r="CP660" t="str">
            <v/>
          </cell>
          <cell r="CQ660" t="b">
            <v>0</v>
          </cell>
          <cell r="CR660" t="b">
            <v>0</v>
          </cell>
          <cell r="CS660" t="str">
            <v>Customer</v>
          </cell>
          <cell r="CT660" t="str">
            <v/>
          </cell>
          <cell r="CU660" t="str">
            <v/>
          </cell>
          <cell r="CV660" t="str">
            <v/>
          </cell>
          <cell r="CW660" t="str">
            <v/>
          </cell>
          <cell r="CX660" t="b">
            <v>0</v>
          </cell>
          <cell r="CY660" t="b">
            <v>0</v>
          </cell>
          <cell r="CZ660" t="b">
            <v>0</v>
          </cell>
          <cell r="DA660" t="b">
            <v>0</v>
          </cell>
          <cell r="DB660" t="str">
            <v>Service Area 7: NTS Capacity / LDZ Capacity / Commodity / Reconciliation / Ad-Hoc Adjustment and Energy Balancing Invoices</v>
          </cell>
          <cell r="DC660" t="str">
            <v>Two to Five</v>
          </cell>
          <cell r="DD660" t="str">
            <v>Medium</v>
          </cell>
          <cell r="DE660" t="b">
            <v>0</v>
          </cell>
          <cell r="DF660" t="b">
            <v>0</v>
          </cell>
          <cell r="DG660">
            <v>43018</v>
          </cell>
          <cell r="DI660">
            <v>43229</v>
          </cell>
          <cell r="DJ660">
            <v>43047</v>
          </cell>
        </row>
        <row r="661">
          <cell r="A661" t="str">
            <v>4376</v>
          </cell>
          <cell r="B661" t="str">
            <v>GB Charging &amp; Incremental (IP PARCA) Capacity Allocation Change Delivery (2019)</v>
          </cell>
          <cell r="C661" t="str">
            <v>D1 - Change in delivery</v>
          </cell>
          <cell r="D661">
            <v>43091</v>
          </cell>
          <cell r="E661" t="str">
            <v>CO-RCVD  11/10/2017
EQ-PROD 12/10/2017
BE-PROD 25/10/2017
Moved from BE-PROD to 9. Business Case Awaiting Board Approval
10. BER/Business Case Awaiting ChMC Approval
11. Change In Delivery</v>
          </cell>
          <cell r="F661" t="str">
            <v xml:space="preserve">National Grid is legally obligated to be compliant with EU legislation and the Uniform Network Code (UNC). This Change Proposal proposes to modify Gemini to meet the obligations set-out in Modification 6212 for GB Charging and Modification 597 and 611 in </v>
          </cell>
          <cell r="G661" t="b">
            <v>0</v>
          </cell>
          <cell r="H661" t="str">
            <v>NA</v>
          </cell>
          <cell r="I661">
            <v>43000</v>
          </cell>
          <cell r="K661">
            <v>43466</v>
          </cell>
          <cell r="L661" t="b">
            <v>0</v>
          </cell>
          <cell r="M661" t="str">
            <v/>
          </cell>
          <cell r="N661" t="str">
            <v/>
          </cell>
          <cell r="O661" t="str">
            <v>Chris Gumbley/Darren Lond</v>
          </cell>
          <cell r="P661" t="str">
            <v>Chris Gumbley/Darren Lond</v>
          </cell>
          <cell r="Q661" t="str">
            <v xml:space="preserve"> Change Proposal - ICAF 27/09/17
 Change Proposal - ChMC 11/10/17
Start Up Approach  Pre-Sanction Via email 12/10/17
BER/BC approved at Pe-Santion 31/10/17</v>
          </cell>
          <cell r="R661" t="str">
            <v>Jane Rocky</v>
          </cell>
          <cell r="S661" t="str">
            <v>Nicola Patmore</v>
          </cell>
          <cell r="T661" t="str">
            <v>CP</v>
          </cell>
          <cell r="U661" t="str">
            <v>LIVE</v>
          </cell>
          <cell r="V661" t="b">
            <v>0</v>
          </cell>
          <cell r="X661" t="str">
            <v>Manisha Bhardwaj</v>
          </cell>
          <cell r="AD661" t="str">
            <v/>
          </cell>
          <cell r="AF661" t="str">
            <v>PROD</v>
          </cell>
          <cell r="AG661">
            <v>43033</v>
          </cell>
          <cell r="AK661">
            <v>43048</v>
          </cell>
          <cell r="AN661" t="str">
            <v/>
          </cell>
          <cell r="AR661" t="str">
            <v/>
          </cell>
          <cell r="AS661" t="str">
            <v>PROD</v>
          </cell>
          <cell r="AT661">
            <v>43048</v>
          </cell>
          <cell r="AZ661" t="str">
            <v/>
          </cell>
          <cell r="BB661" t="str">
            <v/>
          </cell>
          <cell r="BC661" t="str">
            <v/>
          </cell>
          <cell r="BE661" t="b">
            <v>0</v>
          </cell>
          <cell r="BG661">
            <v>43091</v>
          </cell>
          <cell r="BH661">
            <v>43422</v>
          </cell>
          <cell r="BM661" t="str">
            <v/>
          </cell>
          <cell r="BO661" t="str">
            <v>22/12/2017 DC The BER has now been approved by Grid, Hannah Reddy sent an email confirming this.
19/12/2017 DC I have spoken to Nicky Patmore today who has confirmed that this BER needs approval from National Grid at a higher level.  It is not approved at</v>
          </cell>
          <cell r="BQ661" t="str">
            <v/>
          </cell>
          <cell r="BS661" t="str">
            <v/>
          </cell>
          <cell r="BU661" t="str">
            <v/>
          </cell>
          <cell r="BW661" t="str">
            <v/>
          </cell>
          <cell r="BX661" t="str">
            <v/>
          </cell>
          <cell r="BY661" t="str">
            <v/>
          </cell>
          <cell r="BZ661" t="str">
            <v/>
          </cell>
          <cell r="CA661" t="str">
            <v>T &amp; SS</v>
          </cell>
          <cell r="CB661" t="str">
            <v/>
          </cell>
          <cell r="CC661" t="str">
            <v>Third Party SI / Service Provider</v>
          </cell>
          <cell r="CD661" t="str">
            <v>ISU</v>
          </cell>
          <cell r="CE661" t="str">
            <v>Invoicing</v>
          </cell>
          <cell r="CF661" t="str">
            <v>31-100days</v>
          </cell>
          <cell r="CG661" t="b">
            <v>0</v>
          </cell>
          <cell r="CH661" t="str">
            <v/>
          </cell>
          <cell r="CJ661" t="b">
            <v>0</v>
          </cell>
          <cell r="CK661" t="b">
            <v>0</v>
          </cell>
          <cell r="CL661" t="b">
            <v>0</v>
          </cell>
          <cell r="CM661" t="str">
            <v/>
          </cell>
          <cell r="CO661" t="str">
            <v/>
          </cell>
          <cell r="CP661" t="str">
            <v/>
          </cell>
          <cell r="CQ661" t="b">
            <v>0</v>
          </cell>
          <cell r="CR661" t="b">
            <v>0</v>
          </cell>
          <cell r="CS661" t="str">
            <v>Customer</v>
          </cell>
          <cell r="CT661" t="str">
            <v/>
          </cell>
          <cell r="CU661" t="str">
            <v/>
          </cell>
          <cell r="CV661" t="str">
            <v>ChMC endorsed Change Proposal</v>
          </cell>
          <cell r="CW661" t="str">
            <v>One Market Participant</v>
          </cell>
          <cell r="CX661" t="b">
            <v>0</v>
          </cell>
          <cell r="CY661" t="b">
            <v>1</v>
          </cell>
          <cell r="CZ661" t="b">
            <v>0</v>
          </cell>
          <cell r="DA661" t="b">
            <v>0</v>
          </cell>
          <cell r="DB661" t="str">
            <v>Service Area 7: NTS Capacity / LDZ Capacity / Commodity / Reconciliation / Ad-Hoc Adjustment and Energy Balancing Invoices</v>
          </cell>
          <cell r="DC661" t="str">
            <v>One</v>
          </cell>
          <cell r="DD661" t="str">
            <v>Medium</v>
          </cell>
          <cell r="DE661" t="b">
            <v>0</v>
          </cell>
          <cell r="DF661" t="b">
            <v>0</v>
          </cell>
          <cell r="DG661">
            <v>43020</v>
          </cell>
          <cell r="DJ661">
            <v>43082</v>
          </cell>
        </row>
        <row r="662">
          <cell r="A662" t="str">
            <v>4550</v>
          </cell>
          <cell r="B662" t="str">
            <v>Gemini Re-platform</v>
          </cell>
          <cell r="C662" t="str">
            <v>B4 - EQR In progress</v>
          </cell>
          <cell r="D662">
            <v>43217</v>
          </cell>
          <cell r="E662" t="str">
            <v>1. Awaiting ICAF Assignment
2.1. Start-Up Approach In Progress
4.EQR In-Progress
7. BER/Business Case In Progress
6. EQR Awaiting ChMC Approval
4. EQR In-Progress</v>
          </cell>
          <cell r="F662" t="str">
            <v>The Gemini IT system is currently owned by National Grid and operated and maintained by Xoserve.  Xoserve have advised National Grid that this system is now operating on aging hardware and infrastructure software which brings increasing risks to its secur</v>
          </cell>
          <cell r="G662" t="b">
            <v>0</v>
          </cell>
          <cell r="H662" t="str">
            <v/>
          </cell>
          <cell r="I662">
            <v>43073</v>
          </cell>
          <cell r="K662">
            <v>43831</v>
          </cell>
          <cell r="L662" t="b">
            <v>0</v>
          </cell>
          <cell r="M662" t="str">
            <v/>
          </cell>
          <cell r="N662" t="str">
            <v/>
          </cell>
          <cell r="O662" t="str">
            <v/>
          </cell>
          <cell r="P662" t="str">
            <v>Phil Hobbins</v>
          </cell>
          <cell r="Q662" t="str">
            <v/>
          </cell>
          <cell r="R662" t="str">
            <v>National Grid</v>
          </cell>
          <cell r="S662" t="str">
            <v>Hannah Reddy</v>
          </cell>
          <cell r="T662" t="str">
            <v>CP</v>
          </cell>
          <cell r="U662" t="str">
            <v>LIVE</v>
          </cell>
          <cell r="V662" t="b">
            <v>0</v>
          </cell>
          <cell r="X662" t="str">
            <v/>
          </cell>
          <cell r="AD662" t="str">
            <v/>
          </cell>
          <cell r="AF662" t="str">
            <v/>
          </cell>
          <cell r="AN662" t="str">
            <v/>
          </cell>
          <cell r="AR662" t="str">
            <v/>
          </cell>
          <cell r="AS662" t="str">
            <v/>
          </cell>
          <cell r="AZ662" t="str">
            <v/>
          </cell>
          <cell r="BB662" t="str">
            <v/>
          </cell>
          <cell r="BC662" t="str">
            <v/>
          </cell>
          <cell r="BE662" t="b">
            <v>0</v>
          </cell>
          <cell r="BH662">
            <v>43831</v>
          </cell>
          <cell r="BM662" t="str">
            <v/>
          </cell>
          <cell r="BO662" t="str">
            <v xml:space="preserve">08/03/2018 DC The EQR was not approved at ChMC yesterday.  There are internal approval going on, an email will be circulated once approval has been granted.
01/03/2018 Dc EQR submitted to Emma for March ChMC meeting.
14/02/18 Julie B - Update from Hannah </v>
          </cell>
          <cell r="BQ662" t="str">
            <v/>
          </cell>
          <cell r="BS662" t="str">
            <v/>
          </cell>
          <cell r="BU662" t="str">
            <v/>
          </cell>
          <cell r="BW662" t="str">
            <v/>
          </cell>
          <cell r="BX662" t="str">
            <v/>
          </cell>
          <cell r="BY662" t="str">
            <v/>
          </cell>
          <cell r="BZ662" t="str">
            <v/>
          </cell>
          <cell r="CA662" t="str">
            <v>T &amp; SS</v>
          </cell>
          <cell r="CB662" t="str">
            <v/>
          </cell>
          <cell r="CC662" t="str">
            <v>Third Party SI / Service Provider</v>
          </cell>
          <cell r="CD662" t="str">
            <v>Gemini</v>
          </cell>
          <cell r="CE662" t="str">
            <v/>
          </cell>
          <cell r="CF662" t="str">
            <v>60-100 days</v>
          </cell>
          <cell r="CG662" t="b">
            <v>0</v>
          </cell>
          <cell r="CH662" t="str">
            <v/>
          </cell>
          <cell r="CJ662" t="b">
            <v>0</v>
          </cell>
          <cell r="CK662" t="b">
            <v>0</v>
          </cell>
          <cell r="CL662" t="b">
            <v>0</v>
          </cell>
          <cell r="CM662" t="str">
            <v/>
          </cell>
          <cell r="CN662">
            <v>0</v>
          </cell>
          <cell r="CO662" t="str">
            <v/>
          </cell>
          <cell r="CP662" t="str">
            <v/>
          </cell>
          <cell r="CQ662" t="b">
            <v>0</v>
          </cell>
          <cell r="CR662" t="b">
            <v>0</v>
          </cell>
          <cell r="CS662" t="str">
            <v/>
          </cell>
          <cell r="CT662" t="str">
            <v/>
          </cell>
          <cell r="CU662" t="str">
            <v/>
          </cell>
          <cell r="CV662" t="str">
            <v/>
          </cell>
          <cell r="CW662" t="str">
            <v/>
          </cell>
          <cell r="CX662" t="b">
            <v>0</v>
          </cell>
          <cell r="CY662" t="b">
            <v>0</v>
          </cell>
          <cell r="CZ662" t="b">
            <v>0</v>
          </cell>
          <cell r="DA662" t="b">
            <v>0</v>
          </cell>
          <cell r="DB662" t="str">
            <v>Service Area 20: UK Link Gemini System Services</v>
          </cell>
          <cell r="DC662" t="str">
            <v>One</v>
          </cell>
          <cell r="DD662" t="str">
            <v>Medium</v>
          </cell>
          <cell r="DE662" t="b">
            <v>0</v>
          </cell>
          <cell r="DF662" t="b">
            <v>0</v>
          </cell>
          <cell r="DG662">
            <v>43082</v>
          </cell>
        </row>
        <row r="663">
          <cell r="A663" t="str">
            <v>4572</v>
          </cell>
          <cell r="B663" t="str">
            <v>Retail &amp; Network Release 3</v>
          </cell>
          <cell r="C663" t="str">
            <v>D1 - Change in delivery</v>
          </cell>
          <cell r="D663">
            <v>43208</v>
          </cell>
          <cell r="E663" t="str">
            <v>2.1. Start-Up Approach In Progress
4. EQR In-Progress
7. BER/Business Case In Progress 07/02/18
11. Change in delivery</v>
          </cell>
          <cell r="F663" t="str">
            <v/>
          </cell>
          <cell r="G663" t="b">
            <v>0</v>
          </cell>
          <cell r="H663" t="str">
            <v/>
          </cell>
          <cell r="I663">
            <v>43103</v>
          </cell>
          <cell r="K663">
            <v>43404</v>
          </cell>
          <cell r="L663" t="b">
            <v>0</v>
          </cell>
          <cell r="M663" t="str">
            <v/>
          </cell>
          <cell r="N663" t="str">
            <v/>
          </cell>
          <cell r="O663" t="str">
            <v/>
          </cell>
          <cell r="P663" t="str">
            <v>Padmini Duvvuri</v>
          </cell>
          <cell r="Q663" t="str">
            <v/>
          </cell>
          <cell r="R663" t="str">
            <v/>
          </cell>
          <cell r="S663" t="str">
            <v>Padmini Duvvuri</v>
          </cell>
          <cell r="T663" t="str">
            <v>CP</v>
          </cell>
          <cell r="U663" t="str">
            <v>LIVE</v>
          </cell>
          <cell r="V663" t="b">
            <v>0</v>
          </cell>
          <cell r="X663" t="str">
            <v/>
          </cell>
          <cell r="AD663" t="str">
            <v/>
          </cell>
          <cell r="AF663" t="str">
            <v/>
          </cell>
          <cell r="AN663" t="str">
            <v/>
          </cell>
          <cell r="AR663" t="str">
            <v/>
          </cell>
          <cell r="AS663" t="str">
            <v/>
          </cell>
          <cell r="AZ663" t="str">
            <v/>
          </cell>
          <cell r="BB663" t="str">
            <v/>
          </cell>
          <cell r="BC663" t="str">
            <v/>
          </cell>
          <cell r="BE663" t="b">
            <v>0</v>
          </cell>
          <cell r="BH663">
            <v>43406</v>
          </cell>
          <cell r="BM663" t="str">
            <v/>
          </cell>
          <cell r="BO663" t="str">
            <v>26/04/2018 DC Padmini has confirmed the change does not need to go back to ChMC, I have updated the document to show the approval from last month and added a copy to the Config Library.
26/04/2018 DC Padmini has issued an updated BER with the costing chan</v>
          </cell>
          <cell r="BQ663" t="str">
            <v/>
          </cell>
          <cell r="BS663" t="str">
            <v/>
          </cell>
          <cell r="BU663" t="str">
            <v/>
          </cell>
          <cell r="BW663" t="str">
            <v/>
          </cell>
          <cell r="BX663" t="str">
            <v/>
          </cell>
          <cell r="BY663" t="str">
            <v>3</v>
          </cell>
          <cell r="BZ663" t="str">
            <v/>
          </cell>
          <cell r="CA663" t="str">
            <v>R &amp; N</v>
          </cell>
          <cell r="CB663" t="str">
            <v/>
          </cell>
          <cell r="CC663" t="str">
            <v>Third Party SI / Service Provider</v>
          </cell>
          <cell r="CD663" t="str">
            <v>ISU</v>
          </cell>
          <cell r="CE663" t="str">
            <v/>
          </cell>
          <cell r="CF663" t="str">
            <v>100+ days</v>
          </cell>
          <cell r="CG663" t="b">
            <v>0</v>
          </cell>
          <cell r="CH663" t="str">
            <v/>
          </cell>
          <cell r="CJ663" t="b">
            <v>0</v>
          </cell>
          <cell r="CK663" t="b">
            <v>0</v>
          </cell>
          <cell r="CL663" t="b">
            <v>0</v>
          </cell>
          <cell r="CM663" t="str">
            <v/>
          </cell>
          <cell r="CN663">
            <v>0</v>
          </cell>
          <cell r="CO663" t="str">
            <v/>
          </cell>
          <cell r="CP663" t="str">
            <v/>
          </cell>
          <cell r="CQ663" t="b">
            <v>0</v>
          </cell>
          <cell r="CR663" t="b">
            <v>0</v>
          </cell>
          <cell r="CS663" t="str">
            <v/>
          </cell>
          <cell r="CT663" t="str">
            <v/>
          </cell>
          <cell r="CU663" t="str">
            <v/>
          </cell>
          <cell r="CV663" t="str">
            <v>ChMC endorsed Change Proposal</v>
          </cell>
          <cell r="CW663" t="str">
            <v/>
          </cell>
          <cell r="CX663" t="b">
            <v>0</v>
          </cell>
          <cell r="CY663" t="b">
            <v>0</v>
          </cell>
          <cell r="CZ663" t="b">
            <v>0</v>
          </cell>
          <cell r="DA663" t="b">
            <v>0</v>
          </cell>
          <cell r="DB663" t="str">
            <v>Service Area 17: UK Link Services</v>
          </cell>
          <cell r="DC663" t="str">
            <v>Five to Twenty</v>
          </cell>
          <cell r="DD663" t="str">
            <v>High</v>
          </cell>
          <cell r="DE663" t="b">
            <v>0</v>
          </cell>
          <cell r="DF663" t="b">
            <v>0</v>
          </cell>
          <cell r="DH663">
            <v>43138</v>
          </cell>
          <cell r="DJ663">
            <v>43201</v>
          </cell>
        </row>
        <row r="664">
          <cell r="A664" t="str">
            <v>4632</v>
          </cell>
          <cell r="B664" t="str">
            <v>Analysis for Gemini Enhancements</v>
          </cell>
          <cell r="C664" t="str">
            <v>C1 - Delivery Business Case/BER in progress</v>
          </cell>
          <cell r="D664">
            <v>43229</v>
          </cell>
          <cell r="E664" t="str">
            <v>1. Awaiting ICAF Assignment
2.1. Start-Up Approach In Progress
 6. EQR Awaiting ChMC Approval
C1 - Delivery Business Case/BER in progress</v>
          </cell>
          <cell r="F664" t="str">
            <v xml:space="preserve">The Gemini IT system is currently owned by National Grid and maintained and operated by Xoserve. Due to its aging hardware and infrastructure software, National Grid has already engaged with Xoserve regarding solutions to sustain Gemini.  Change proposal </v>
          </cell>
          <cell r="G664" t="b">
            <v>0</v>
          </cell>
          <cell r="H664" t="str">
            <v/>
          </cell>
          <cell r="I664">
            <v>43178</v>
          </cell>
          <cell r="K664">
            <v>43363</v>
          </cell>
          <cell r="L664" t="b">
            <v>0</v>
          </cell>
          <cell r="M664" t="str">
            <v/>
          </cell>
          <cell r="N664" t="str">
            <v/>
          </cell>
          <cell r="O664" t="str">
            <v/>
          </cell>
          <cell r="P664" t="str">
            <v>Celine Reddin/Beverley Viney</v>
          </cell>
          <cell r="Q664" t="str">
            <v/>
          </cell>
          <cell r="R664" t="str">
            <v>National Grid Transmission</v>
          </cell>
          <cell r="S664" t="str">
            <v>Hannah Reddy</v>
          </cell>
          <cell r="T664" t="str">
            <v>CP</v>
          </cell>
          <cell r="U664" t="str">
            <v>LIVE</v>
          </cell>
          <cell r="V664" t="b">
            <v>0</v>
          </cell>
          <cell r="X664" t="str">
            <v/>
          </cell>
          <cell r="AD664" t="str">
            <v/>
          </cell>
          <cell r="AF664" t="str">
            <v/>
          </cell>
          <cell r="AN664" t="str">
            <v/>
          </cell>
          <cell r="AR664" t="str">
            <v/>
          </cell>
          <cell r="AS664" t="str">
            <v/>
          </cell>
          <cell r="AZ664" t="str">
            <v/>
          </cell>
          <cell r="BB664" t="str">
            <v/>
          </cell>
          <cell r="BC664" t="str">
            <v/>
          </cell>
          <cell r="BE664" t="b">
            <v>0</v>
          </cell>
          <cell r="BH664">
            <v>43404</v>
          </cell>
          <cell r="BM664" t="str">
            <v/>
          </cell>
          <cell r="BO664" t="str">
            <v>23/07 - Hannah has advised that CR4666 will be delievered as part of this CP. 
10/05/2018 DC Updated EQR version sent to Hannah and Manisha.
09/05/2018 DC EQR approved today at ChMC.
23/04/2018 DC Hannah Reddy Submitted the EQR for ChMC approval
11/04/201</v>
          </cell>
          <cell r="BQ664" t="str">
            <v/>
          </cell>
          <cell r="BS664" t="str">
            <v/>
          </cell>
          <cell r="BU664" t="str">
            <v/>
          </cell>
          <cell r="BW664" t="str">
            <v/>
          </cell>
          <cell r="BX664" t="str">
            <v>Low</v>
          </cell>
          <cell r="BY664" t="str">
            <v/>
          </cell>
          <cell r="BZ664" t="str">
            <v/>
          </cell>
          <cell r="CA664" t="str">
            <v>T &amp; SS</v>
          </cell>
          <cell r="CB664" t="str">
            <v/>
          </cell>
          <cell r="CC664" t="str">
            <v>Third Party SI / Service Provider</v>
          </cell>
          <cell r="CD664" t="str">
            <v>Gemini</v>
          </cell>
          <cell r="CE664" t="str">
            <v>Other</v>
          </cell>
          <cell r="CF664" t="str">
            <v>30-60 days</v>
          </cell>
          <cell r="CG664" t="b">
            <v>0</v>
          </cell>
          <cell r="CH664" t="str">
            <v/>
          </cell>
          <cell r="CJ664" t="b">
            <v>0</v>
          </cell>
          <cell r="CK664" t="b">
            <v>0</v>
          </cell>
          <cell r="CL664" t="b">
            <v>0</v>
          </cell>
          <cell r="CM664" t="str">
            <v/>
          </cell>
          <cell r="CN664">
            <v>0</v>
          </cell>
          <cell r="CO664" t="str">
            <v/>
          </cell>
          <cell r="CP664" t="str">
            <v/>
          </cell>
          <cell r="CQ664" t="b">
            <v>0</v>
          </cell>
          <cell r="CR664" t="b">
            <v>0</v>
          </cell>
          <cell r="CS664" t="str">
            <v/>
          </cell>
          <cell r="CT664" t="str">
            <v/>
          </cell>
          <cell r="CU664" t="str">
            <v/>
          </cell>
          <cell r="CV664" t="str">
            <v>ChMC endorsed Change Proposal</v>
          </cell>
          <cell r="CW664" t="str">
            <v>Multiple Market Participants</v>
          </cell>
          <cell r="CX664" t="b">
            <v>0</v>
          </cell>
          <cell r="CY664" t="b">
            <v>0</v>
          </cell>
          <cell r="CZ664" t="b">
            <v>0</v>
          </cell>
          <cell r="DA664" t="b">
            <v>0</v>
          </cell>
          <cell r="DB664" t="str">
            <v>Service Area 20: UK Link Gemini System Services</v>
          </cell>
          <cell r="DC664" t="str">
            <v>One</v>
          </cell>
          <cell r="DD664" t="str">
            <v>High</v>
          </cell>
          <cell r="DE664" t="b">
            <v>0</v>
          </cell>
          <cell r="DF664" t="b">
            <v>0</v>
          </cell>
          <cell r="DG664">
            <v>43201</v>
          </cell>
          <cell r="DH664">
            <v>43229</v>
          </cell>
        </row>
        <row r="665">
          <cell r="A665" t="str">
            <v>4043.1</v>
          </cell>
          <cell r="B665" t="str">
            <v>DN Sales (Outbound Services)</v>
          </cell>
          <cell r="C665" t="str">
            <v>Z1 - Change completed</v>
          </cell>
          <cell r="D665">
            <v>43178</v>
          </cell>
          <cell r="E665" t="str">
            <v>CA-RCVD 24/02/17
SN-PNDG 24/02/17
SN-PROD 24/02/17
SN-SENT 09/03/17
PD-PROD 09/03/17
PD-IMPD 01/06/17
PD-IMPD changed to  12. CCR/Internal Documents in Progress 08/11/17
100. Change Completed</v>
          </cell>
          <cell r="F665" t="str">
            <v/>
          </cell>
          <cell r="G665" t="b">
            <v>0</v>
          </cell>
          <cell r="H665" t="str">
            <v>COR4043
COR4043.2
COR4043.3
COR4043.4
COR4043.5
COR4043.6</v>
          </cell>
          <cell r="I665">
            <v>42514</v>
          </cell>
          <cell r="K665">
            <v>42644</v>
          </cell>
          <cell r="L665" t="b">
            <v>0</v>
          </cell>
          <cell r="M665" t="str">
            <v/>
          </cell>
          <cell r="N665" t="str">
            <v/>
          </cell>
          <cell r="O665" t="str">
            <v/>
          </cell>
          <cell r="P665" t="str">
            <v/>
          </cell>
          <cell r="Q665" t="str">
            <v/>
          </cell>
          <cell r="R665" t="str">
            <v>David</v>
          </cell>
          <cell r="S665" t="str">
            <v>Jon Follows</v>
          </cell>
          <cell r="T665" t="str">
            <v>CP</v>
          </cell>
          <cell r="U665" t="str">
            <v>COMPLETE</v>
          </cell>
          <cell r="V665" t="b">
            <v>0</v>
          </cell>
          <cell r="W665">
            <v>43178</v>
          </cell>
          <cell r="X665" t="str">
            <v/>
          </cell>
          <cell r="AD665" t="str">
            <v/>
          </cell>
          <cell r="AF665" t="str">
            <v/>
          </cell>
          <cell r="AN665" t="str">
            <v/>
          </cell>
          <cell r="AR665" t="str">
            <v/>
          </cell>
          <cell r="AS665" t="str">
            <v/>
          </cell>
          <cell r="AU665">
            <v>42790</v>
          </cell>
          <cell r="AZ665" t="str">
            <v/>
          </cell>
          <cell r="BB665" t="str">
            <v/>
          </cell>
          <cell r="BC665" t="str">
            <v/>
          </cell>
          <cell r="BE665" t="b">
            <v>0</v>
          </cell>
          <cell r="BF665">
            <v>5</v>
          </cell>
          <cell r="BH665">
            <v>42887</v>
          </cell>
          <cell r="BI665">
            <v>42887</v>
          </cell>
          <cell r="BM665" t="str">
            <v/>
          </cell>
          <cell r="BO665" t="str">
            <v>19/03/2018 DC This change is linked to 4043,it does not have its own PAT tool it is complete as per Rebecca Perkins email today.
24/02/17 DC JB asked for the extra points set up to show the current status.  Non of the previous status's have been logged so</v>
          </cell>
          <cell r="BQ665" t="str">
            <v/>
          </cell>
          <cell r="BS665" t="str">
            <v/>
          </cell>
          <cell r="BU665" t="str">
            <v/>
          </cell>
          <cell r="BW665" t="str">
            <v/>
          </cell>
          <cell r="BX665" t="str">
            <v/>
          </cell>
          <cell r="BY665" t="str">
            <v/>
          </cell>
          <cell r="BZ665" t="str">
            <v/>
          </cell>
          <cell r="CA665" t="str">
            <v>T &amp; SS</v>
          </cell>
          <cell r="CB665" t="str">
            <v/>
          </cell>
          <cell r="CC665" t="str">
            <v>Project Delivery</v>
          </cell>
          <cell r="CD665" t="str">
            <v>Other</v>
          </cell>
          <cell r="CE665" t="str">
            <v>Other</v>
          </cell>
          <cell r="CF665" t="str">
            <v>100+days</v>
          </cell>
          <cell r="CG665" t="b">
            <v>0</v>
          </cell>
          <cell r="CH665" t="str">
            <v/>
          </cell>
          <cell r="CJ665" t="b">
            <v>0</v>
          </cell>
          <cell r="CK665" t="b">
            <v>0</v>
          </cell>
          <cell r="CL665" t="b">
            <v>0</v>
          </cell>
          <cell r="CM665" t="str">
            <v/>
          </cell>
          <cell r="CO665" t="str">
            <v/>
          </cell>
          <cell r="CP665" t="str">
            <v/>
          </cell>
          <cell r="CQ665" t="b">
            <v>0</v>
          </cell>
          <cell r="CR665" t="b">
            <v>0</v>
          </cell>
          <cell r="CS665" t="str">
            <v>Customer</v>
          </cell>
          <cell r="CT665" t="str">
            <v/>
          </cell>
          <cell r="CU665" t="str">
            <v/>
          </cell>
          <cell r="CV665" t="str">
            <v/>
          </cell>
          <cell r="CW665" t="str">
            <v/>
          </cell>
          <cell r="CX665" t="b">
            <v>0</v>
          </cell>
          <cell r="CY665" t="b">
            <v>0</v>
          </cell>
          <cell r="CZ665" t="b">
            <v>0</v>
          </cell>
          <cell r="DA665" t="b">
            <v>0</v>
          </cell>
          <cell r="DB665" t="str">
            <v/>
          </cell>
          <cell r="DC665" t="str">
            <v/>
          </cell>
          <cell r="DD665" t="str">
            <v/>
          </cell>
          <cell r="DE665" t="b">
            <v>0</v>
          </cell>
          <cell r="DF665" t="b">
            <v>0</v>
          </cell>
        </row>
        <row r="666">
          <cell r="A666" t="str">
            <v>4043.2</v>
          </cell>
          <cell r="B666" t="str">
            <v>DN Sales Outbound Services – DBI for current UK Link</v>
          </cell>
          <cell r="C666" t="str">
            <v>Z1 - Change completed</v>
          </cell>
          <cell r="D666">
            <v>43178</v>
          </cell>
          <cell r="E666" t="str">
            <v>CO-RCVD 05/09/16
PD-IMPD 01/06/2017
PD-IMPD changed to  12. CCR/Internal Document in Progress 08/11/17
100. Change Completed</v>
          </cell>
          <cell r="F666" t="str">
            <v/>
          </cell>
          <cell r="G666" t="b">
            <v>0</v>
          </cell>
          <cell r="H666" t="str">
            <v>COR4043
COR4043.1
COR4043.3
COR4043.4
COR4043.5
COR4043.6</v>
          </cell>
          <cell r="I666">
            <v>42516</v>
          </cell>
          <cell r="K666">
            <v>42644</v>
          </cell>
          <cell r="L666" t="b">
            <v>0</v>
          </cell>
          <cell r="M666" t="str">
            <v/>
          </cell>
          <cell r="N666" t="str">
            <v/>
          </cell>
          <cell r="O666" t="str">
            <v/>
          </cell>
          <cell r="P666" t="str">
            <v/>
          </cell>
          <cell r="Q666" t="str">
            <v/>
          </cell>
          <cell r="R666" t="str">
            <v/>
          </cell>
          <cell r="S666" t="str">
            <v>Jon Follows</v>
          </cell>
          <cell r="T666" t="str">
            <v>CP</v>
          </cell>
          <cell r="U666" t="str">
            <v>COMPLETE</v>
          </cell>
          <cell r="V666" t="b">
            <v>0</v>
          </cell>
          <cell r="W666">
            <v>43178</v>
          </cell>
          <cell r="X666" t="str">
            <v/>
          </cell>
          <cell r="AD666" t="str">
            <v/>
          </cell>
          <cell r="AF666" t="str">
            <v/>
          </cell>
          <cell r="AN666" t="str">
            <v/>
          </cell>
          <cell r="AR666" t="str">
            <v/>
          </cell>
          <cell r="AS666" t="str">
            <v/>
          </cell>
          <cell r="AZ666" t="str">
            <v/>
          </cell>
          <cell r="BB666" t="str">
            <v/>
          </cell>
          <cell r="BC666" t="str">
            <v/>
          </cell>
          <cell r="BE666" t="b">
            <v>0</v>
          </cell>
          <cell r="BF666">
            <v>5</v>
          </cell>
          <cell r="BH666">
            <v>42887</v>
          </cell>
          <cell r="BI666">
            <v>42887</v>
          </cell>
          <cell r="BM666" t="str">
            <v/>
          </cell>
          <cell r="BO666" t="str">
            <v xml:space="preserve">19/03/2018 DC This change is linked to 4043,it does not have its own PAT tool it is complete as per Rebecca Perkins email today.
05/09/16: CM- It has been agreed for the finance monitoring / MySAP reporting there is a requirement to separate out the work </v>
          </cell>
          <cell r="BQ666" t="str">
            <v/>
          </cell>
          <cell r="BS666" t="str">
            <v/>
          </cell>
          <cell r="BU666" t="str">
            <v/>
          </cell>
          <cell r="BW666" t="str">
            <v/>
          </cell>
          <cell r="BX666" t="str">
            <v/>
          </cell>
          <cell r="BY666" t="str">
            <v/>
          </cell>
          <cell r="BZ666" t="str">
            <v/>
          </cell>
          <cell r="CA666" t="str">
            <v>T &amp; SS</v>
          </cell>
          <cell r="CB666" t="str">
            <v/>
          </cell>
          <cell r="CC666" t="str">
            <v>Project Delivery</v>
          </cell>
          <cell r="CD666" t="str">
            <v>Other</v>
          </cell>
          <cell r="CE666" t="str">
            <v>Other</v>
          </cell>
          <cell r="CF666" t="str">
            <v>31-100days</v>
          </cell>
          <cell r="CG666" t="b">
            <v>0</v>
          </cell>
          <cell r="CH666" t="str">
            <v/>
          </cell>
          <cell r="CJ666" t="b">
            <v>0</v>
          </cell>
          <cell r="CK666" t="b">
            <v>0</v>
          </cell>
          <cell r="CL666" t="b">
            <v>0</v>
          </cell>
          <cell r="CM666" t="str">
            <v/>
          </cell>
          <cell r="CO666" t="str">
            <v/>
          </cell>
          <cell r="CP666" t="str">
            <v/>
          </cell>
          <cell r="CQ666" t="b">
            <v>0</v>
          </cell>
          <cell r="CR666" t="b">
            <v>0</v>
          </cell>
          <cell r="CS666" t="str">
            <v>Customer</v>
          </cell>
          <cell r="CT666" t="str">
            <v/>
          </cell>
          <cell r="CU666" t="str">
            <v/>
          </cell>
          <cell r="CV666" t="str">
            <v/>
          </cell>
          <cell r="CW666" t="str">
            <v/>
          </cell>
          <cell r="CX666" t="b">
            <v>0</v>
          </cell>
          <cell r="CY666" t="b">
            <v>0</v>
          </cell>
          <cell r="CZ666" t="b">
            <v>0</v>
          </cell>
          <cell r="DA666" t="b">
            <v>0</v>
          </cell>
          <cell r="DB666" t="str">
            <v/>
          </cell>
          <cell r="DC666" t="str">
            <v/>
          </cell>
          <cell r="DD666" t="str">
            <v/>
          </cell>
          <cell r="DE666" t="b">
            <v>0</v>
          </cell>
          <cell r="DF666" t="b">
            <v>0</v>
          </cell>
        </row>
        <row r="667">
          <cell r="A667" t="str">
            <v>4043.3</v>
          </cell>
          <cell r="B667" t="str">
            <v>DN Sales Outbound Services – Operating costs for current UK Link</v>
          </cell>
          <cell r="C667" t="str">
            <v>Z1 - Change completed</v>
          </cell>
          <cell r="D667">
            <v>43178</v>
          </cell>
          <cell r="E667" t="str">
            <v>CO-RCVD - 05/09/16
PD-IMPD 01/06/2017
PD-IMPD changed to  12. CCR/Internal Document in Progress 08/11/17
100. Change Completed</v>
          </cell>
          <cell r="F667" t="str">
            <v/>
          </cell>
          <cell r="G667" t="b">
            <v>0</v>
          </cell>
          <cell r="H667" t="str">
            <v>COR4043
COR4043.1
COR4043.2
COR4043.4
COR4043.5
COR4043.6</v>
          </cell>
          <cell r="I667">
            <v>42514</v>
          </cell>
          <cell r="K667">
            <v>42644</v>
          </cell>
          <cell r="L667" t="b">
            <v>0</v>
          </cell>
          <cell r="M667" t="str">
            <v/>
          </cell>
          <cell r="N667" t="str">
            <v/>
          </cell>
          <cell r="O667" t="str">
            <v/>
          </cell>
          <cell r="P667" t="str">
            <v/>
          </cell>
          <cell r="Q667" t="str">
            <v/>
          </cell>
          <cell r="R667" t="str">
            <v/>
          </cell>
          <cell r="S667" t="str">
            <v>Jon Follows</v>
          </cell>
          <cell r="T667" t="str">
            <v>CP</v>
          </cell>
          <cell r="U667" t="str">
            <v>COMPLETE</v>
          </cell>
          <cell r="V667" t="b">
            <v>0</v>
          </cell>
          <cell r="W667">
            <v>43178</v>
          </cell>
          <cell r="X667" t="str">
            <v/>
          </cell>
          <cell r="AD667" t="str">
            <v/>
          </cell>
          <cell r="AF667" t="str">
            <v/>
          </cell>
          <cell r="AN667" t="str">
            <v/>
          </cell>
          <cell r="AR667" t="str">
            <v/>
          </cell>
          <cell r="AS667" t="str">
            <v/>
          </cell>
          <cell r="AZ667" t="str">
            <v/>
          </cell>
          <cell r="BB667" t="str">
            <v/>
          </cell>
          <cell r="BC667" t="str">
            <v/>
          </cell>
          <cell r="BE667" t="b">
            <v>0</v>
          </cell>
          <cell r="BF667">
            <v>5</v>
          </cell>
          <cell r="BH667">
            <v>42887</v>
          </cell>
          <cell r="BI667">
            <v>42887</v>
          </cell>
          <cell r="BM667" t="str">
            <v/>
          </cell>
          <cell r="BO667" t="str">
            <v xml:space="preserve">19/03/2018 DC This change is linked to 4043,it does not have its own PAT tool it is complete as per Rebecca Perkins email today.
05/09/16: CM- It has been agreed for the finance monitoring / MySAP reporting there is a requirement to separate out the work </v>
          </cell>
          <cell r="BQ667" t="str">
            <v/>
          </cell>
          <cell r="BS667" t="str">
            <v/>
          </cell>
          <cell r="BU667" t="str">
            <v/>
          </cell>
          <cell r="BW667" t="str">
            <v/>
          </cell>
          <cell r="BX667" t="str">
            <v/>
          </cell>
          <cell r="BY667" t="str">
            <v/>
          </cell>
          <cell r="BZ667" t="str">
            <v/>
          </cell>
          <cell r="CA667" t="str">
            <v>T &amp; SS</v>
          </cell>
          <cell r="CB667" t="str">
            <v/>
          </cell>
          <cell r="CC667" t="str">
            <v>Project Delivery</v>
          </cell>
          <cell r="CD667" t="str">
            <v>Other</v>
          </cell>
          <cell r="CE667" t="str">
            <v>Other</v>
          </cell>
          <cell r="CF667" t="str">
            <v>31-100days</v>
          </cell>
          <cell r="CG667" t="b">
            <v>0</v>
          </cell>
          <cell r="CH667" t="str">
            <v/>
          </cell>
          <cell r="CJ667" t="b">
            <v>0</v>
          </cell>
          <cell r="CK667" t="b">
            <v>0</v>
          </cell>
          <cell r="CL667" t="b">
            <v>0</v>
          </cell>
          <cell r="CM667" t="str">
            <v/>
          </cell>
          <cell r="CO667" t="str">
            <v/>
          </cell>
          <cell r="CP667" t="str">
            <v/>
          </cell>
          <cell r="CQ667" t="b">
            <v>0</v>
          </cell>
          <cell r="CR667" t="b">
            <v>0</v>
          </cell>
          <cell r="CS667" t="str">
            <v>Customer</v>
          </cell>
          <cell r="CT667" t="str">
            <v/>
          </cell>
          <cell r="CU667" t="str">
            <v/>
          </cell>
          <cell r="CV667" t="str">
            <v/>
          </cell>
          <cell r="CW667" t="str">
            <v/>
          </cell>
          <cell r="CX667" t="b">
            <v>0</v>
          </cell>
          <cell r="CY667" t="b">
            <v>0</v>
          </cell>
          <cell r="CZ667" t="b">
            <v>0</v>
          </cell>
          <cell r="DA667" t="b">
            <v>0</v>
          </cell>
          <cell r="DB667" t="str">
            <v/>
          </cell>
          <cell r="DC667" t="str">
            <v/>
          </cell>
          <cell r="DD667" t="str">
            <v/>
          </cell>
          <cell r="DE667" t="b">
            <v>0</v>
          </cell>
          <cell r="DF667" t="b">
            <v>0</v>
          </cell>
        </row>
        <row r="668">
          <cell r="A668" t="str">
            <v>4043.4</v>
          </cell>
          <cell r="B668" t="str">
            <v>DN Sales Outbound Services – Analysis on new UK Link</v>
          </cell>
          <cell r="C668" t="str">
            <v>Z1 - Change completed</v>
          </cell>
          <cell r="D668">
            <v>43178</v>
          </cell>
          <cell r="E668" t="str">
            <v>CO-RCVD-05/09/2016
PD-IMPD 01/06/2017
PD-IMPD changed to  12. CCR/Internal Document in Progress 08/11/17
100. Change Completed</v>
          </cell>
          <cell r="F668" t="str">
            <v/>
          </cell>
          <cell r="G668" t="b">
            <v>0</v>
          </cell>
          <cell r="H668" t="str">
            <v>COR4043
COR4043.1
COR4043.2
COR4043.3
COR4043.5
COR4043.6</v>
          </cell>
          <cell r="I668">
            <v>42514</v>
          </cell>
          <cell r="K668">
            <v>42736</v>
          </cell>
          <cell r="L668" t="b">
            <v>0</v>
          </cell>
          <cell r="M668" t="str">
            <v/>
          </cell>
          <cell r="N668" t="str">
            <v/>
          </cell>
          <cell r="O668" t="str">
            <v/>
          </cell>
          <cell r="P668" t="str">
            <v/>
          </cell>
          <cell r="Q668" t="str">
            <v/>
          </cell>
          <cell r="R668" t="str">
            <v/>
          </cell>
          <cell r="S668" t="str">
            <v>Jon Follows</v>
          </cell>
          <cell r="T668" t="str">
            <v>CP</v>
          </cell>
          <cell r="U668" t="str">
            <v>COMPLETE</v>
          </cell>
          <cell r="V668" t="b">
            <v>0</v>
          </cell>
          <cell r="W668">
            <v>43178</v>
          </cell>
          <cell r="X668" t="str">
            <v/>
          </cell>
          <cell r="AD668" t="str">
            <v/>
          </cell>
          <cell r="AF668" t="str">
            <v/>
          </cell>
          <cell r="AN668" t="str">
            <v/>
          </cell>
          <cell r="AR668" t="str">
            <v/>
          </cell>
          <cell r="AS668" t="str">
            <v/>
          </cell>
          <cell r="AZ668" t="str">
            <v/>
          </cell>
          <cell r="BB668" t="str">
            <v/>
          </cell>
          <cell r="BC668" t="str">
            <v/>
          </cell>
          <cell r="BE668" t="b">
            <v>0</v>
          </cell>
          <cell r="BF668">
            <v>5</v>
          </cell>
          <cell r="BH668">
            <v>42887</v>
          </cell>
          <cell r="BI668">
            <v>42887</v>
          </cell>
          <cell r="BM668" t="str">
            <v/>
          </cell>
          <cell r="BO668" t="str">
            <v xml:space="preserve">19/03/2018 DC This change is linked to 4043,it does not have its own PAT tool it is complete as per Rebecca Perkins email today.
05/09/16: CM- It has been agreed for the finance monitoring / MySAP reporting there is a requirement to separate out the work </v>
          </cell>
          <cell r="BQ668" t="str">
            <v/>
          </cell>
          <cell r="BS668" t="str">
            <v/>
          </cell>
          <cell r="BU668" t="str">
            <v/>
          </cell>
          <cell r="BW668" t="str">
            <v/>
          </cell>
          <cell r="BX668" t="str">
            <v/>
          </cell>
          <cell r="BY668" t="str">
            <v/>
          </cell>
          <cell r="BZ668" t="str">
            <v/>
          </cell>
          <cell r="CA668" t="str">
            <v>T &amp; SS</v>
          </cell>
          <cell r="CB668" t="str">
            <v/>
          </cell>
          <cell r="CC668" t="str">
            <v>Project Delivery</v>
          </cell>
          <cell r="CD668" t="str">
            <v>Other</v>
          </cell>
          <cell r="CE668" t="str">
            <v>Other</v>
          </cell>
          <cell r="CF668" t="str">
            <v>31-100days</v>
          </cell>
          <cell r="CG668" t="b">
            <v>0</v>
          </cell>
          <cell r="CH668" t="str">
            <v/>
          </cell>
          <cell r="CJ668" t="b">
            <v>0</v>
          </cell>
          <cell r="CK668" t="b">
            <v>0</v>
          </cell>
          <cell r="CL668" t="b">
            <v>0</v>
          </cell>
          <cell r="CM668" t="str">
            <v/>
          </cell>
          <cell r="CO668" t="str">
            <v/>
          </cell>
          <cell r="CP668" t="str">
            <v/>
          </cell>
          <cell r="CQ668" t="b">
            <v>0</v>
          </cell>
          <cell r="CR668" t="b">
            <v>0</v>
          </cell>
          <cell r="CS668" t="str">
            <v>Customer</v>
          </cell>
          <cell r="CT668" t="str">
            <v/>
          </cell>
          <cell r="CU668" t="str">
            <v/>
          </cell>
          <cell r="CV668" t="str">
            <v/>
          </cell>
          <cell r="CW668" t="str">
            <v/>
          </cell>
          <cell r="CX668" t="b">
            <v>0</v>
          </cell>
          <cell r="CY668" t="b">
            <v>0</v>
          </cell>
          <cell r="CZ668" t="b">
            <v>0</v>
          </cell>
          <cell r="DA668" t="b">
            <v>0</v>
          </cell>
          <cell r="DB668" t="str">
            <v/>
          </cell>
          <cell r="DC668" t="str">
            <v/>
          </cell>
          <cell r="DD668" t="str">
            <v/>
          </cell>
          <cell r="DE668" t="b">
            <v>0</v>
          </cell>
          <cell r="DF668" t="b">
            <v>0</v>
          </cell>
        </row>
        <row r="669">
          <cell r="A669" t="str">
            <v>4043.5</v>
          </cell>
          <cell r="B669" t="str">
            <v>DN Sales Outbound Services – DBI for new UK Link</v>
          </cell>
          <cell r="C669" t="str">
            <v>Z1 - Change completed</v>
          </cell>
          <cell r="D669">
            <v>43178</v>
          </cell>
          <cell r="E669" t="str">
            <v>CO-RCVD 05/09/16
PD-IMPD 01/06/2017
PD-IMPD changed to  12. CCR/Internal Document in Progress 08/11/17
100. Change Completed</v>
          </cell>
          <cell r="F669" t="str">
            <v/>
          </cell>
          <cell r="G669" t="b">
            <v>0</v>
          </cell>
          <cell r="H669" t="str">
            <v>COR4043
COR4043.1
COR4043.2
COR4043.3
COR4043.4
COR4043.6</v>
          </cell>
          <cell r="I669">
            <v>42514</v>
          </cell>
          <cell r="K669">
            <v>42736</v>
          </cell>
          <cell r="L669" t="b">
            <v>0</v>
          </cell>
          <cell r="M669" t="str">
            <v/>
          </cell>
          <cell r="N669" t="str">
            <v/>
          </cell>
          <cell r="O669" t="str">
            <v/>
          </cell>
          <cell r="P669" t="str">
            <v/>
          </cell>
          <cell r="Q669" t="str">
            <v/>
          </cell>
          <cell r="R669" t="str">
            <v/>
          </cell>
          <cell r="S669" t="str">
            <v>Jon Follows</v>
          </cell>
          <cell r="T669" t="str">
            <v>CP</v>
          </cell>
          <cell r="U669" t="str">
            <v>COMPLETE</v>
          </cell>
          <cell r="V669" t="b">
            <v>0</v>
          </cell>
          <cell r="W669">
            <v>43178</v>
          </cell>
          <cell r="X669" t="str">
            <v/>
          </cell>
          <cell r="AD669" t="str">
            <v/>
          </cell>
          <cell r="AF669" t="str">
            <v/>
          </cell>
          <cell r="AN669" t="str">
            <v/>
          </cell>
          <cell r="AR669" t="str">
            <v/>
          </cell>
          <cell r="AS669" t="str">
            <v/>
          </cell>
          <cell r="AZ669" t="str">
            <v/>
          </cell>
          <cell r="BB669" t="str">
            <v/>
          </cell>
          <cell r="BC669" t="str">
            <v/>
          </cell>
          <cell r="BE669" t="b">
            <v>0</v>
          </cell>
          <cell r="BF669">
            <v>5</v>
          </cell>
          <cell r="BH669">
            <v>42887</v>
          </cell>
          <cell r="BI669">
            <v>42887</v>
          </cell>
          <cell r="BM669" t="str">
            <v/>
          </cell>
          <cell r="BO669" t="str">
            <v xml:space="preserve">19/03/2018 DC This change is linked to 4043,it does not have its own PAT tool it is complete as per Rebecca Perkins email today.
05/09/16: CM- It has been agreed for the finance monitoring / MySAP reporting there is a requirement to separate out the work </v>
          </cell>
          <cell r="BQ669" t="str">
            <v/>
          </cell>
          <cell r="BS669" t="str">
            <v/>
          </cell>
          <cell r="BU669" t="str">
            <v/>
          </cell>
          <cell r="BW669" t="str">
            <v/>
          </cell>
          <cell r="BX669" t="str">
            <v/>
          </cell>
          <cell r="BY669" t="str">
            <v/>
          </cell>
          <cell r="BZ669" t="str">
            <v/>
          </cell>
          <cell r="CA669" t="str">
            <v>T &amp; SS</v>
          </cell>
          <cell r="CB669" t="str">
            <v/>
          </cell>
          <cell r="CC669" t="str">
            <v>Project Delivery</v>
          </cell>
          <cell r="CD669" t="str">
            <v>ISU</v>
          </cell>
          <cell r="CE669" t="str">
            <v>Invoicing</v>
          </cell>
          <cell r="CF669" t="str">
            <v>31-100days</v>
          </cell>
          <cell r="CG669" t="b">
            <v>0</v>
          </cell>
          <cell r="CH669" t="str">
            <v/>
          </cell>
          <cell r="CJ669" t="b">
            <v>0</v>
          </cell>
          <cell r="CK669" t="b">
            <v>0</v>
          </cell>
          <cell r="CL669" t="b">
            <v>0</v>
          </cell>
          <cell r="CM669" t="str">
            <v/>
          </cell>
          <cell r="CO669" t="str">
            <v/>
          </cell>
          <cell r="CP669" t="str">
            <v/>
          </cell>
          <cell r="CQ669" t="b">
            <v>0</v>
          </cell>
          <cell r="CR669" t="b">
            <v>0</v>
          </cell>
          <cell r="CS669" t="str">
            <v>Customer</v>
          </cell>
          <cell r="CT669" t="str">
            <v/>
          </cell>
          <cell r="CU669" t="str">
            <v/>
          </cell>
          <cell r="CV669" t="str">
            <v/>
          </cell>
          <cell r="CW669" t="str">
            <v/>
          </cell>
          <cell r="CX669" t="b">
            <v>0</v>
          </cell>
          <cell r="CY669" t="b">
            <v>0</v>
          </cell>
          <cell r="CZ669" t="b">
            <v>0</v>
          </cell>
          <cell r="DA669" t="b">
            <v>0</v>
          </cell>
          <cell r="DB669" t="str">
            <v/>
          </cell>
          <cell r="DC669" t="str">
            <v/>
          </cell>
          <cell r="DD669" t="str">
            <v/>
          </cell>
          <cell r="DE669" t="b">
            <v>0</v>
          </cell>
          <cell r="DF669" t="b">
            <v>0</v>
          </cell>
        </row>
        <row r="670">
          <cell r="A670" t="str">
            <v>4043.6</v>
          </cell>
          <cell r="B670" t="str">
            <v>DN Sales Outbound Services – Operating costs for new UK Link</v>
          </cell>
          <cell r="C670" t="str">
            <v>Z1 - Change completed</v>
          </cell>
          <cell r="D670">
            <v>43178</v>
          </cell>
          <cell r="E670" t="str">
            <v>CO-RCVD-05/09/2016
PD-IMPD 01/06/2017
PD-IMPD changed to  12. CCR/Internal Document in Progress 08/11/17
100. Change Completed</v>
          </cell>
          <cell r="F670" t="str">
            <v/>
          </cell>
          <cell r="G670" t="b">
            <v>0</v>
          </cell>
          <cell r="H670" t="str">
            <v>COR4043
COR4043.1
COR4043.2
COR4043.3
COR4043.4
COR4043.5</v>
          </cell>
          <cell r="I670">
            <v>42514</v>
          </cell>
          <cell r="K670">
            <v>42736</v>
          </cell>
          <cell r="L670" t="b">
            <v>0</v>
          </cell>
          <cell r="M670" t="str">
            <v/>
          </cell>
          <cell r="N670" t="str">
            <v/>
          </cell>
          <cell r="O670" t="str">
            <v/>
          </cell>
          <cell r="P670" t="str">
            <v/>
          </cell>
          <cell r="Q670" t="str">
            <v/>
          </cell>
          <cell r="R670" t="str">
            <v/>
          </cell>
          <cell r="S670" t="str">
            <v>Jon Follows</v>
          </cell>
          <cell r="T670" t="str">
            <v>CP</v>
          </cell>
          <cell r="U670" t="str">
            <v>COMPLETE</v>
          </cell>
          <cell r="V670" t="b">
            <v>0</v>
          </cell>
          <cell r="W670">
            <v>43178</v>
          </cell>
          <cell r="X670" t="str">
            <v/>
          </cell>
          <cell r="AD670" t="str">
            <v/>
          </cell>
          <cell r="AF670" t="str">
            <v/>
          </cell>
          <cell r="AN670" t="str">
            <v/>
          </cell>
          <cell r="AR670" t="str">
            <v/>
          </cell>
          <cell r="AS670" t="str">
            <v/>
          </cell>
          <cell r="AZ670" t="str">
            <v/>
          </cell>
          <cell r="BB670" t="str">
            <v/>
          </cell>
          <cell r="BC670" t="str">
            <v/>
          </cell>
          <cell r="BE670" t="b">
            <v>0</v>
          </cell>
          <cell r="BF670">
            <v>5</v>
          </cell>
          <cell r="BH670">
            <v>42887</v>
          </cell>
          <cell r="BI670">
            <v>42887</v>
          </cell>
          <cell r="BM670" t="str">
            <v/>
          </cell>
          <cell r="BO670" t="str">
            <v xml:space="preserve">19/03/2018 DC This change is linked to 4043,it does not have its own PAT tool it is complete as per Rebecca Perkins email today.
05/09/16: CM- It has been agreed for the finance monitoring / MySAP reporting there is a requirement to separate out the work </v>
          </cell>
          <cell r="BQ670" t="str">
            <v/>
          </cell>
          <cell r="BS670" t="str">
            <v/>
          </cell>
          <cell r="BU670" t="str">
            <v/>
          </cell>
          <cell r="BW670" t="str">
            <v/>
          </cell>
          <cell r="BX670" t="str">
            <v/>
          </cell>
          <cell r="BY670" t="str">
            <v/>
          </cell>
          <cell r="BZ670" t="str">
            <v/>
          </cell>
          <cell r="CA670" t="str">
            <v>T &amp; SS</v>
          </cell>
          <cell r="CB670" t="str">
            <v/>
          </cell>
          <cell r="CC670" t="str">
            <v>Project Delivery</v>
          </cell>
          <cell r="CD670" t="str">
            <v>ISU</v>
          </cell>
          <cell r="CE670" t="str">
            <v>Invoicing</v>
          </cell>
          <cell r="CF670" t="str">
            <v>31-100days</v>
          </cell>
          <cell r="CG670" t="b">
            <v>0</v>
          </cell>
          <cell r="CH670" t="str">
            <v/>
          </cell>
          <cell r="CJ670" t="b">
            <v>0</v>
          </cell>
          <cell r="CK670" t="b">
            <v>0</v>
          </cell>
          <cell r="CL670" t="b">
            <v>0</v>
          </cell>
          <cell r="CM670" t="str">
            <v/>
          </cell>
          <cell r="CO670" t="str">
            <v/>
          </cell>
          <cell r="CP670" t="str">
            <v/>
          </cell>
          <cell r="CQ670" t="b">
            <v>0</v>
          </cell>
          <cell r="CR670" t="b">
            <v>0</v>
          </cell>
          <cell r="CS670" t="str">
            <v>Customer</v>
          </cell>
          <cell r="CT670" t="str">
            <v/>
          </cell>
          <cell r="CU670" t="str">
            <v/>
          </cell>
          <cell r="CV670" t="str">
            <v/>
          </cell>
          <cell r="CW670" t="str">
            <v/>
          </cell>
          <cell r="CX670" t="b">
            <v>0</v>
          </cell>
          <cell r="CY670" t="b">
            <v>0</v>
          </cell>
          <cell r="CZ670" t="b">
            <v>0</v>
          </cell>
          <cell r="DA670" t="b">
            <v>0</v>
          </cell>
          <cell r="DB670" t="str">
            <v/>
          </cell>
          <cell r="DC670" t="str">
            <v/>
          </cell>
          <cell r="DD670" t="str">
            <v/>
          </cell>
          <cell r="DE670" t="b">
            <v>0</v>
          </cell>
          <cell r="DF670" t="b">
            <v>0</v>
          </cell>
        </row>
        <row r="671">
          <cell r="A671" t="str">
            <v>3907</v>
          </cell>
          <cell r="B671" t="str">
            <v>Server Migration Support Project</v>
          </cell>
          <cell r="C671" t="str">
            <v>Z1 - Change completed</v>
          </cell>
          <cell r="D671">
            <v>43308</v>
          </cell>
          <cell r="E671" t="str">
            <v>CO-RCVD - 09/12/15
PD-PROD - 17/03/17
PD-IMPD - 13/01/17
PD-IMPD changed to  12. CCR/Internal Document in Progress 08/11/17
Z1 - Change completed</v>
          </cell>
          <cell r="F671" t="str">
            <v>Service Management have been running a number of work streams to enable the migration from Xoserve’s local servers to CSC Data centres. In addition to this, the Desktop Transformation project have been unable to transform users of UK Link and Offline Syst</v>
          </cell>
          <cell r="G671" t="b">
            <v>0</v>
          </cell>
          <cell r="H671" t="str">
            <v>COR2884
XRN4133
XRN4156</v>
          </cell>
          <cell r="I671">
            <v>42341</v>
          </cell>
          <cell r="K671">
            <v>42346</v>
          </cell>
          <cell r="L671" t="b">
            <v>0</v>
          </cell>
          <cell r="M671" t="str">
            <v/>
          </cell>
          <cell r="N671" t="str">
            <v/>
          </cell>
          <cell r="O671" t="str">
            <v/>
          </cell>
          <cell r="P671" t="str">
            <v>Emma Rose</v>
          </cell>
          <cell r="Q671" t="str">
            <v>ICAF - 09/12/15
Pre-Sanction 19/01/2016
CR ICAF 07/12/16
Pre-Sanction 17/01/17 Revised Business Case</v>
          </cell>
          <cell r="R671" t="str">
            <v>Lorraine Cave</v>
          </cell>
          <cell r="S671" t="str">
            <v>Emma Rose</v>
          </cell>
          <cell r="T671" t="str">
            <v>CR (Internal)</v>
          </cell>
          <cell r="U671" t="str">
            <v>COMPLETE</v>
          </cell>
          <cell r="V671" t="b">
            <v>0</v>
          </cell>
          <cell r="W671">
            <v>43308</v>
          </cell>
          <cell r="X671" t="str">
            <v>Jo Rooney</v>
          </cell>
          <cell r="AD671" t="str">
            <v/>
          </cell>
          <cell r="AF671" t="str">
            <v/>
          </cell>
          <cell r="AN671" t="str">
            <v/>
          </cell>
          <cell r="AR671" t="str">
            <v/>
          </cell>
          <cell r="AS671" t="str">
            <v/>
          </cell>
          <cell r="AZ671" t="str">
            <v/>
          </cell>
          <cell r="BB671" t="str">
            <v/>
          </cell>
          <cell r="BC671" t="str">
            <v/>
          </cell>
          <cell r="BE671" t="b">
            <v>0</v>
          </cell>
          <cell r="BF671">
            <v>7</v>
          </cell>
          <cell r="BH671">
            <v>42748</v>
          </cell>
          <cell r="BI671">
            <v>42748</v>
          </cell>
          <cell r="BJ671">
            <v>43189</v>
          </cell>
          <cell r="BM671" t="str">
            <v/>
          </cell>
          <cell r="BO671" t="str">
            <v>27/07/2018 DC Confirmation from Ian Bevan to say this chane can be closed as all documentation has been received.
13/09/17 DC Update email from ER, the Citrix DR testing that took place on Monday has failed again.  She is waiting for a root cause analysis</v>
          </cell>
          <cell r="BQ671" t="str">
            <v/>
          </cell>
          <cell r="BS671" t="str">
            <v/>
          </cell>
          <cell r="BU671" t="str">
            <v/>
          </cell>
          <cell r="BW671" t="str">
            <v/>
          </cell>
          <cell r="BX671" t="str">
            <v>Medium</v>
          </cell>
          <cell r="BY671" t="str">
            <v/>
          </cell>
          <cell r="BZ671" t="str">
            <v/>
          </cell>
          <cell r="CA671" t="str">
            <v>T &amp; SS</v>
          </cell>
          <cell r="CB671" t="str">
            <v/>
          </cell>
          <cell r="CC671" t="str">
            <v>Third Party SI / Service Provider</v>
          </cell>
          <cell r="CD671" t="str">
            <v>Other</v>
          </cell>
          <cell r="CE671" t="str">
            <v>Other</v>
          </cell>
          <cell r="CF671" t="str">
            <v>31-100days</v>
          </cell>
          <cell r="CG671" t="b">
            <v>0</v>
          </cell>
          <cell r="CH671" t="str">
            <v/>
          </cell>
          <cell r="CJ671" t="b">
            <v>0</v>
          </cell>
          <cell r="CK671" t="b">
            <v>0</v>
          </cell>
          <cell r="CL671" t="b">
            <v>0</v>
          </cell>
          <cell r="CM671" t="str">
            <v/>
          </cell>
          <cell r="CO671" t="str">
            <v/>
          </cell>
          <cell r="CP671" t="str">
            <v/>
          </cell>
          <cell r="CQ671" t="b">
            <v>0</v>
          </cell>
          <cell r="CR671" t="b">
            <v>0</v>
          </cell>
          <cell r="CS671" t="str">
            <v>No</v>
          </cell>
          <cell r="CT671" t="str">
            <v/>
          </cell>
          <cell r="CU671" t="str">
            <v/>
          </cell>
          <cell r="CV671" t="str">
            <v>Xoserve Internal CR (business improvement initiative)</v>
          </cell>
          <cell r="CW671" t="str">
            <v>Xoserve Only</v>
          </cell>
          <cell r="CX671" t="b">
            <v>0</v>
          </cell>
          <cell r="CY671" t="b">
            <v>0</v>
          </cell>
          <cell r="CZ671" t="b">
            <v>0</v>
          </cell>
          <cell r="DA671" t="b">
            <v>0</v>
          </cell>
          <cell r="DB671" t="str">
            <v>Service Area 23: Internal</v>
          </cell>
          <cell r="DC671" t="str">
            <v>None (Xoserve internal initiative)</v>
          </cell>
          <cell r="DD671" t="str">
            <v>Medium</v>
          </cell>
          <cell r="DE671" t="b">
            <v>0</v>
          </cell>
          <cell r="DF671" t="b">
            <v>0</v>
          </cell>
        </row>
        <row r="672">
          <cell r="A672" t="str">
            <v>3704</v>
          </cell>
          <cell r="B672" t="str">
            <v>Creation of a Learning Management System</v>
          </cell>
          <cell r="C672" t="str">
            <v>F1 - CCR/Closedown document in progress</v>
          </cell>
          <cell r="D672">
            <v>42391</v>
          </cell>
          <cell r="E672" t="str">
            <v>CO-RCVD 22/01/16
PD-PROD 17/03/17
PD-HOLD 22/01/16
PD-HOLD changed to  11. Change In Delivery 08/11/17
12. CCR/Closedown document in Progress</v>
          </cell>
          <cell r="F672" t="str">
            <v xml:space="preserve">Following the implementation of Resource Architecture and based on the results of the last STT100 survey, a number of initiatives have been launched to support employee development such as the Competency Development Guide and Supporting Colleagues New to </v>
          </cell>
          <cell r="G672" t="b">
            <v>0</v>
          </cell>
          <cell r="H672" t="str">
            <v/>
          </cell>
          <cell r="I672">
            <v>42142</v>
          </cell>
          <cell r="K672">
            <v>42142</v>
          </cell>
          <cell r="L672" t="b">
            <v>0</v>
          </cell>
          <cell r="M672" t="str">
            <v/>
          </cell>
          <cell r="N672" t="str">
            <v/>
          </cell>
          <cell r="O672" t="str">
            <v/>
          </cell>
          <cell r="P672" t="str">
            <v>Ann Breen</v>
          </cell>
          <cell r="Q672" t="str">
            <v>ICAF 08/07/15
 XEC 13/01/15
Pre-sanction - 23/08/16</v>
          </cell>
          <cell r="R672" t="str">
            <v>John Trevena</v>
          </cell>
          <cell r="S672" t="str">
            <v>Elaine Shannon</v>
          </cell>
          <cell r="T672" t="str">
            <v>CR (Internal)</v>
          </cell>
          <cell r="U672" t="str">
            <v>LIVE</v>
          </cell>
          <cell r="V672" t="b">
            <v>0</v>
          </cell>
          <cell r="X672" t="str">
            <v/>
          </cell>
          <cell r="AD672" t="str">
            <v/>
          </cell>
          <cell r="AF672" t="str">
            <v/>
          </cell>
          <cell r="AN672" t="str">
            <v/>
          </cell>
          <cell r="AR672" t="str">
            <v/>
          </cell>
          <cell r="AS672" t="str">
            <v/>
          </cell>
          <cell r="AZ672" t="str">
            <v/>
          </cell>
          <cell r="BB672" t="str">
            <v/>
          </cell>
          <cell r="BC672" t="str">
            <v/>
          </cell>
          <cell r="BE672" t="b">
            <v>0</v>
          </cell>
          <cell r="BF672">
            <v>6</v>
          </cell>
          <cell r="BH672">
            <v>42619</v>
          </cell>
          <cell r="BI672">
            <v>42619</v>
          </cell>
          <cell r="BM672" t="str">
            <v/>
          </cell>
          <cell r="BO672" t="str">
            <v>16/11/2017 - IB - Update from Jie Bignell:-
•	COR3704  - Creation of  a Learning Management System   -  on hold
	Three delivery phases have been sanctioned for this project and phase 1 &amp; 2 have both been delivered, however the remaining phase 3(successio</v>
          </cell>
          <cell r="BQ672" t="str">
            <v/>
          </cell>
          <cell r="BS672" t="str">
            <v/>
          </cell>
          <cell r="BU672" t="str">
            <v/>
          </cell>
          <cell r="BW672" t="str">
            <v/>
          </cell>
          <cell r="BX672" t="str">
            <v>Medium</v>
          </cell>
          <cell r="BY672" t="str">
            <v/>
          </cell>
          <cell r="BZ672" t="str">
            <v/>
          </cell>
          <cell r="CA672" t="str">
            <v>Other</v>
          </cell>
          <cell r="CB672" t="str">
            <v/>
          </cell>
          <cell r="CC672" t="str">
            <v>Third Party SI / Service Provider</v>
          </cell>
          <cell r="CD672" t="str">
            <v>Other</v>
          </cell>
          <cell r="CE672" t="str">
            <v>Other</v>
          </cell>
          <cell r="CF672" t="str">
            <v>31-100days</v>
          </cell>
          <cell r="CG672" t="b">
            <v>0</v>
          </cell>
          <cell r="CH672" t="str">
            <v/>
          </cell>
          <cell r="CJ672" t="b">
            <v>0</v>
          </cell>
          <cell r="CK672" t="b">
            <v>0</v>
          </cell>
          <cell r="CL672" t="b">
            <v>0</v>
          </cell>
          <cell r="CM672" t="str">
            <v/>
          </cell>
          <cell r="CO672" t="str">
            <v/>
          </cell>
          <cell r="CP672" t="str">
            <v/>
          </cell>
          <cell r="CQ672" t="b">
            <v>0</v>
          </cell>
          <cell r="CR672" t="b">
            <v>0</v>
          </cell>
          <cell r="CS672" t="str">
            <v>No</v>
          </cell>
          <cell r="CT672" t="str">
            <v/>
          </cell>
          <cell r="CU672" t="str">
            <v/>
          </cell>
          <cell r="CV672" t="str">
            <v>Xoserve Internal CR (business improvement initiative)</v>
          </cell>
          <cell r="CW672" t="str">
            <v>Xoserve Only</v>
          </cell>
          <cell r="CX672" t="b">
            <v>0</v>
          </cell>
          <cell r="CY672" t="b">
            <v>0</v>
          </cell>
          <cell r="CZ672" t="b">
            <v>0</v>
          </cell>
          <cell r="DA672" t="b">
            <v>0</v>
          </cell>
          <cell r="DB672" t="str">
            <v>Service Area 23: Internal</v>
          </cell>
          <cell r="DC672" t="str">
            <v>None (Xoserve internal initiative)</v>
          </cell>
          <cell r="DD672" t="str">
            <v>Medium</v>
          </cell>
          <cell r="DE672" t="b">
            <v>0</v>
          </cell>
          <cell r="DF672" t="b">
            <v>0</v>
          </cell>
        </row>
        <row r="673">
          <cell r="A673" t="str">
            <v>4112</v>
          </cell>
          <cell r="B673" t="str">
            <v>Microsoft Project Online Plus (MPOP) – Implementation of new PPM solution</v>
          </cell>
          <cell r="C673" t="str">
            <v>F1 - CCR/Closedown document in progress</v>
          </cell>
          <cell r="D673">
            <v>43249</v>
          </cell>
          <cell r="E673" t="str">
            <v>CO-RCVD - 05/10/16
PD-PROD - 17/03/17
Moved from PD-PROD to 11. Change in delivery 08/11/2017
F1 - CCR/Closedown document in progress</v>
          </cell>
          <cell r="F673" t="str">
            <v xml:space="preserve">Xoserve Portfolio Office would like to bring about a business improvement in the system used to control and monitor projects. Currently the Portfolio Projects use Clarity which historically has not been well embedded within Xoserve’s Project methodology. </v>
          </cell>
          <cell r="G673" t="b">
            <v>0</v>
          </cell>
          <cell r="H673" t="str">
            <v/>
          </cell>
          <cell r="I673">
            <v>42646</v>
          </cell>
          <cell r="K673">
            <v>42766</v>
          </cell>
          <cell r="L673" t="b">
            <v>0</v>
          </cell>
          <cell r="M673" t="str">
            <v/>
          </cell>
          <cell r="N673" t="str">
            <v/>
          </cell>
          <cell r="O673" t="str">
            <v/>
          </cell>
          <cell r="P673" t="str">
            <v>Steve Muffett</v>
          </cell>
          <cell r="Q673" t="str">
            <v>ICAF 05/10/16
Start up and PAT tool via email by Pre-Sanc group- 18/10/16
Pre-Sanction 25/10/16
XEC approval 08/11/16
Pre-Sancrion 20/006/17 - Revised Business Case</v>
          </cell>
          <cell r="R673" t="str">
            <v>Steve Muffett</v>
          </cell>
          <cell r="S673" t="str">
            <v>Catrin Morgan</v>
          </cell>
          <cell r="T673" t="str">
            <v>CR (Internal)</v>
          </cell>
          <cell r="U673" t="str">
            <v>LIVE</v>
          </cell>
          <cell r="V673" t="b">
            <v>0</v>
          </cell>
          <cell r="X673" t="str">
            <v/>
          </cell>
          <cell r="AD673" t="str">
            <v/>
          </cell>
          <cell r="AF673" t="str">
            <v/>
          </cell>
          <cell r="AN673" t="str">
            <v/>
          </cell>
          <cell r="AR673" t="str">
            <v/>
          </cell>
          <cell r="AS673" t="str">
            <v/>
          </cell>
          <cell r="AZ673" t="str">
            <v/>
          </cell>
          <cell r="BB673" t="str">
            <v/>
          </cell>
          <cell r="BC673" t="str">
            <v/>
          </cell>
          <cell r="BE673" t="b">
            <v>0</v>
          </cell>
          <cell r="BF673">
            <v>6</v>
          </cell>
          <cell r="BH673">
            <v>43132</v>
          </cell>
          <cell r="BM673" t="str">
            <v/>
          </cell>
          <cell r="BO673" t="str">
            <v>29/05/2018 DC moved into Closedown, this change is closed, there are some financials to be submitted before it can be closed.  Catrin is dealing with these.
03/04/18 ME update from CM It's on hold pending a decision to close the project and proceed with a</v>
          </cell>
          <cell r="BQ673" t="str">
            <v/>
          </cell>
          <cell r="BS673" t="str">
            <v/>
          </cell>
          <cell r="BU673" t="str">
            <v/>
          </cell>
          <cell r="BW673" t="str">
            <v/>
          </cell>
          <cell r="BX673" t="str">
            <v>Medium</v>
          </cell>
          <cell r="BY673" t="str">
            <v/>
          </cell>
          <cell r="BZ673" t="str">
            <v/>
          </cell>
          <cell r="CA673" t="str">
            <v>Other</v>
          </cell>
          <cell r="CB673" t="str">
            <v/>
          </cell>
          <cell r="CC673" t="str">
            <v>Third Party SI / Service Provider</v>
          </cell>
          <cell r="CD673" t="str">
            <v>Other</v>
          </cell>
          <cell r="CE673" t="str">
            <v>Other</v>
          </cell>
          <cell r="CF673" t="str">
            <v>100+days</v>
          </cell>
          <cell r="CG673" t="b">
            <v>1</v>
          </cell>
          <cell r="CH673" t="str">
            <v>Xoserve</v>
          </cell>
          <cell r="CI673">
            <v>43132</v>
          </cell>
          <cell r="CJ673" t="b">
            <v>0</v>
          </cell>
          <cell r="CK673" t="b">
            <v>0</v>
          </cell>
          <cell r="CL673" t="b">
            <v>0</v>
          </cell>
          <cell r="CM673" t="str">
            <v>£10k-£50k</v>
          </cell>
          <cell r="CO673" t="str">
            <v>Centralised PPM Solution.</v>
          </cell>
          <cell r="CP673" t="str">
            <v/>
          </cell>
          <cell r="CQ673" t="b">
            <v>0</v>
          </cell>
          <cell r="CR673" t="b">
            <v>0</v>
          </cell>
          <cell r="CS673" t="str">
            <v>No</v>
          </cell>
          <cell r="CT673" t="str">
            <v/>
          </cell>
          <cell r="CU673" t="str">
            <v/>
          </cell>
          <cell r="CV673" t="str">
            <v>Xoserve Internal CR (business improvement initiative)</v>
          </cell>
          <cell r="CW673" t="str">
            <v>Xoserve Only</v>
          </cell>
          <cell r="CX673" t="b">
            <v>0</v>
          </cell>
          <cell r="CY673" t="b">
            <v>0</v>
          </cell>
          <cell r="CZ673" t="b">
            <v>0</v>
          </cell>
          <cell r="DA673" t="b">
            <v>0</v>
          </cell>
          <cell r="DB673" t="str">
            <v>Service Area 23: Internal</v>
          </cell>
          <cell r="DC673" t="str">
            <v>None (Xoserve internal initiative)</v>
          </cell>
          <cell r="DD673" t="str">
            <v>Medium</v>
          </cell>
          <cell r="DE673" t="b">
            <v>0</v>
          </cell>
          <cell r="DF673" t="b">
            <v>0</v>
          </cell>
        </row>
        <row r="674">
          <cell r="A674" t="str">
            <v>3151.1</v>
          </cell>
          <cell r="B674" t="str">
            <v>Business to Xoserve to Business File Transfer Capability</v>
          </cell>
          <cell r="C674" t="str">
            <v>F1 - CCR/Closedown document in progress</v>
          </cell>
          <cell r="D674">
            <v>41911</v>
          </cell>
          <cell r="E674" t="str">
            <v>CO-RCVD 16/01/2014
EQ-PROD 16/01/2014
PD-IMPD 29/09/2014
PD-HOLD- 17/08/2015
PD-IMPD 29/09/2014
PD-IMPD changed to  12
1. CCR/Internal Closedown Document in Progress 08/11/17</v>
          </cell>
          <cell r="F674" t="str">
            <v/>
          </cell>
          <cell r="G674" t="b">
            <v>0</v>
          </cell>
          <cell r="H674" t="str">
            <v/>
          </cell>
          <cell r="I674">
            <v>41655</v>
          </cell>
          <cell r="K674">
            <v>41730</v>
          </cell>
          <cell r="L674" t="b">
            <v>0</v>
          </cell>
          <cell r="M674" t="str">
            <v/>
          </cell>
          <cell r="N674" t="str">
            <v/>
          </cell>
          <cell r="O674" t="str">
            <v/>
          </cell>
          <cell r="P674" t="str">
            <v>Lee Chambers</v>
          </cell>
          <cell r="Q674" t="str">
            <v/>
          </cell>
          <cell r="R674" t="str">
            <v>Steve Nunnington</v>
          </cell>
          <cell r="S674" t="str">
            <v>Jon Follows</v>
          </cell>
          <cell r="T674" t="str">
            <v>CP</v>
          </cell>
          <cell r="U674" t="str">
            <v>LIVE</v>
          </cell>
          <cell r="V674" t="b">
            <v>0</v>
          </cell>
          <cell r="X674" t="str">
            <v>Jon Follows</v>
          </cell>
          <cell r="AD674" t="str">
            <v/>
          </cell>
          <cell r="AF674" t="str">
            <v>PROD</v>
          </cell>
          <cell r="AG674">
            <v>41655</v>
          </cell>
          <cell r="AN674" t="str">
            <v/>
          </cell>
          <cell r="AR674" t="str">
            <v/>
          </cell>
          <cell r="AS674" t="str">
            <v/>
          </cell>
          <cell r="AZ674" t="str">
            <v/>
          </cell>
          <cell r="BB674" t="str">
            <v/>
          </cell>
          <cell r="BC674" t="str">
            <v/>
          </cell>
          <cell r="BE674" t="b">
            <v>0</v>
          </cell>
          <cell r="BF674">
            <v>6</v>
          </cell>
          <cell r="BG674">
            <v>41652</v>
          </cell>
          <cell r="BH674">
            <v>41911</v>
          </cell>
          <cell r="BI674">
            <v>41911</v>
          </cell>
          <cell r="BJ674">
            <v>43343</v>
          </cell>
          <cell r="BM674" t="str">
            <v>PNDG</v>
          </cell>
          <cell r="BN674">
            <v>41911</v>
          </cell>
          <cell r="BO674"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674" t="str">
            <v/>
          </cell>
          <cell r="BS674" t="str">
            <v/>
          </cell>
          <cell r="BU674" t="str">
            <v/>
          </cell>
          <cell r="BW674" t="str">
            <v/>
          </cell>
          <cell r="BX674" t="str">
            <v/>
          </cell>
          <cell r="BY674" t="str">
            <v/>
          </cell>
          <cell r="BZ674" t="str">
            <v/>
          </cell>
          <cell r="CA674" t="str">
            <v>T &amp; SS</v>
          </cell>
          <cell r="CB674" t="str">
            <v/>
          </cell>
          <cell r="CC674" t="str">
            <v>Third Party SI / Service Provider</v>
          </cell>
          <cell r="CD674" t="str">
            <v>Other</v>
          </cell>
          <cell r="CE674" t="str">
            <v>Other</v>
          </cell>
          <cell r="CF674" t="str">
            <v>31-100days</v>
          </cell>
          <cell r="CG674" t="b">
            <v>0</v>
          </cell>
          <cell r="CH674" t="str">
            <v/>
          </cell>
          <cell r="CJ674" t="b">
            <v>0</v>
          </cell>
          <cell r="CK674" t="b">
            <v>0</v>
          </cell>
          <cell r="CL674" t="b">
            <v>0</v>
          </cell>
          <cell r="CM674" t="str">
            <v/>
          </cell>
          <cell r="CO674" t="str">
            <v/>
          </cell>
          <cell r="CP674" t="str">
            <v/>
          </cell>
          <cell r="CQ674" t="b">
            <v>0</v>
          </cell>
          <cell r="CR674" t="b">
            <v>0</v>
          </cell>
          <cell r="CS674" t="str">
            <v/>
          </cell>
          <cell r="CT674" t="str">
            <v/>
          </cell>
          <cell r="CU674" t="str">
            <v/>
          </cell>
          <cell r="CV674" t="str">
            <v/>
          </cell>
          <cell r="CW674" t="str">
            <v/>
          </cell>
          <cell r="CX674" t="b">
            <v>0</v>
          </cell>
          <cell r="CY674" t="b">
            <v>0</v>
          </cell>
          <cell r="CZ674" t="b">
            <v>0</v>
          </cell>
          <cell r="DA674" t="b">
            <v>0</v>
          </cell>
          <cell r="DB674" t="str">
            <v/>
          </cell>
          <cell r="DC674" t="str">
            <v/>
          </cell>
          <cell r="DD674" t="str">
            <v/>
          </cell>
          <cell r="DE674" t="b">
            <v>0</v>
          </cell>
          <cell r="DF674" t="b">
            <v>0</v>
          </cell>
        </row>
        <row r="675">
          <cell r="A675" t="str">
            <v>3143</v>
          </cell>
          <cell r="B675" t="str">
            <v>COR3143 - Decommission XFTM &amp; Server Farm &amp; re-direct NG files Phase 1</v>
          </cell>
          <cell r="C675" t="str">
            <v>D1 - Change in delivery</v>
          </cell>
          <cell r="D675">
            <v>42811</v>
          </cell>
          <cell r="E675" t="str">
            <v>CO RCVD 06/08/2013
EQ-PROD 24/12/2013
PD-PROD 17/03/2017
PD-HOLD - changed to 11. Change in Delivery - 08/11/17</v>
          </cell>
          <cell r="F675" t="str">
            <v>Following the Telecoms programme, Globalscape EFT has been provided as the strategic file transfer tool for Xoserve. This means that most file transfers no longer go via XFTM in the NG data centres but via the new EFT mechanism. In order to turn off the a</v>
          </cell>
          <cell r="G675" t="b">
            <v>0</v>
          </cell>
          <cell r="H675" t="str">
            <v>COR3143
COR3447</v>
          </cell>
          <cell r="I675">
            <v>41492</v>
          </cell>
          <cell r="K675">
            <v>42304</v>
          </cell>
          <cell r="L675" t="b">
            <v>0</v>
          </cell>
          <cell r="M675" t="str">
            <v/>
          </cell>
          <cell r="N675" t="str">
            <v/>
          </cell>
          <cell r="O675" t="str">
            <v/>
          </cell>
          <cell r="P675" t="str">
            <v>Khawar Ahmed</v>
          </cell>
          <cell r="Q675" t="str">
            <v>Workload Meeting 07/08/13
Pre-sanction- 06/10/15</v>
          </cell>
          <cell r="R675" t="str">
            <v>Annie Griffith</v>
          </cell>
          <cell r="S675" t="str">
            <v>Mark Pollard</v>
          </cell>
          <cell r="T675" t="str">
            <v>CP</v>
          </cell>
          <cell r="U675" t="str">
            <v>LIVE</v>
          </cell>
          <cell r="V675" t="b">
            <v>0</v>
          </cell>
          <cell r="X675" t="str">
            <v/>
          </cell>
          <cell r="AD675" t="str">
            <v/>
          </cell>
          <cell r="AF675" t="str">
            <v/>
          </cell>
          <cell r="AN675" t="str">
            <v/>
          </cell>
          <cell r="AR675" t="str">
            <v/>
          </cell>
          <cell r="AS675" t="str">
            <v/>
          </cell>
          <cell r="AZ675" t="str">
            <v/>
          </cell>
          <cell r="BB675" t="str">
            <v/>
          </cell>
          <cell r="BC675" t="str">
            <v/>
          </cell>
          <cell r="BE675" t="b">
            <v>0</v>
          </cell>
          <cell r="BF675">
            <v>7</v>
          </cell>
          <cell r="BH675">
            <v>43343</v>
          </cell>
          <cell r="BM675" t="str">
            <v/>
          </cell>
          <cell r="BO675" t="str">
            <v xml:space="preserve">29/05/2018 DC Mark hs confirmed that Vodaphone are due to complete testing at the end of june, he an then implement the changw which should take them to July.  This change is still in deliery at the moment.
29/05/2018 DC Chased Mark pollard to request an </v>
          </cell>
          <cell r="BQ675" t="str">
            <v/>
          </cell>
          <cell r="BS675" t="str">
            <v/>
          </cell>
          <cell r="BU675" t="str">
            <v/>
          </cell>
          <cell r="BW675" t="str">
            <v/>
          </cell>
          <cell r="BX675" t="str">
            <v>Medium</v>
          </cell>
          <cell r="BY675" t="str">
            <v/>
          </cell>
          <cell r="BZ675" t="str">
            <v/>
          </cell>
          <cell r="CA675" t="str">
            <v>T &amp; SS</v>
          </cell>
          <cell r="CB675" t="str">
            <v/>
          </cell>
          <cell r="CC675" t="str">
            <v>Third Party SI / Service Provider</v>
          </cell>
          <cell r="CD675" t="str">
            <v>Other</v>
          </cell>
          <cell r="CE675" t="str">
            <v>Other</v>
          </cell>
          <cell r="CF675" t="str">
            <v>31-100days</v>
          </cell>
          <cell r="CG675" t="b">
            <v>0</v>
          </cell>
          <cell r="CH675" t="str">
            <v/>
          </cell>
          <cell r="CJ675" t="b">
            <v>0</v>
          </cell>
          <cell r="CK675" t="b">
            <v>0</v>
          </cell>
          <cell r="CL675" t="b">
            <v>0</v>
          </cell>
          <cell r="CM675" t="str">
            <v/>
          </cell>
          <cell r="CO675" t="str">
            <v/>
          </cell>
          <cell r="CP675" t="str">
            <v/>
          </cell>
          <cell r="CQ675" t="b">
            <v>0</v>
          </cell>
          <cell r="CR675" t="b">
            <v>0</v>
          </cell>
          <cell r="CS675" t="str">
            <v>No</v>
          </cell>
          <cell r="CT675" t="str">
            <v/>
          </cell>
          <cell r="CU675" t="str">
            <v/>
          </cell>
          <cell r="CV675" t="str">
            <v/>
          </cell>
          <cell r="CW675" t="str">
            <v/>
          </cell>
          <cell r="CX675" t="b">
            <v>0</v>
          </cell>
          <cell r="CY675" t="b">
            <v>0</v>
          </cell>
          <cell r="CZ675" t="b">
            <v>0</v>
          </cell>
          <cell r="DA675" t="b">
            <v>0</v>
          </cell>
          <cell r="DB675" t="str">
            <v/>
          </cell>
          <cell r="DC675" t="str">
            <v/>
          </cell>
          <cell r="DD675" t="str">
            <v/>
          </cell>
          <cell r="DE675" t="b">
            <v>0</v>
          </cell>
          <cell r="DF675" t="b">
            <v>0</v>
          </cell>
        </row>
        <row r="676">
          <cell r="A676" t="str">
            <v>3447</v>
          </cell>
          <cell r="B676" t="str">
            <v>COR3447 - XP1 Decommissioning</v>
          </cell>
          <cell r="C676" t="str">
            <v>D1 - Change in delivery</v>
          </cell>
          <cell r="D676">
            <v>41828</v>
          </cell>
          <cell r="E676" t="str">
            <v>CO-RCVD 08/07/2014
PD-HOLD changed to  11. Change In Delivery 08/11/17</v>
          </cell>
          <cell r="F676" t="str">
            <v>The purpose of this CR is to remove this piece of work from the scope of COR1000.11 ‘XP1 Replacement’ and to create a new Change Order to manage the remaining associated activities through to completion.</v>
          </cell>
          <cell r="G676" t="b">
            <v>0</v>
          </cell>
          <cell r="H676" t="str">
            <v>COR3143
COR3766</v>
          </cell>
          <cell r="I676">
            <v>41828</v>
          </cell>
          <cell r="K676">
            <v>36558</v>
          </cell>
          <cell r="L676" t="b">
            <v>0</v>
          </cell>
          <cell r="M676" t="str">
            <v/>
          </cell>
          <cell r="N676" t="str">
            <v/>
          </cell>
          <cell r="O676" t="str">
            <v/>
          </cell>
          <cell r="P676" t="str">
            <v>Chris Fears</v>
          </cell>
          <cell r="Q676" t="str">
            <v>ICAF 09/07/14
Pre-Sanction 29/03/2016</v>
          </cell>
          <cell r="R676" t="str">
            <v>Jane Rocky</v>
          </cell>
          <cell r="S676" t="str">
            <v>Mark Pollard</v>
          </cell>
          <cell r="T676" t="str">
            <v>CP</v>
          </cell>
          <cell r="U676" t="str">
            <v>LIVE</v>
          </cell>
          <cell r="V676" t="b">
            <v>0</v>
          </cell>
          <cell r="X676" t="str">
            <v>Ellie Rogers</v>
          </cell>
          <cell r="AD676" t="str">
            <v/>
          </cell>
          <cell r="AF676" t="str">
            <v/>
          </cell>
          <cell r="AN676" t="str">
            <v/>
          </cell>
          <cell r="AR676" t="str">
            <v/>
          </cell>
          <cell r="AS676" t="str">
            <v/>
          </cell>
          <cell r="AZ676" t="str">
            <v/>
          </cell>
          <cell r="BB676" t="str">
            <v/>
          </cell>
          <cell r="BC676" t="str">
            <v/>
          </cell>
          <cell r="BE676" t="b">
            <v>0</v>
          </cell>
          <cell r="BF676">
            <v>7</v>
          </cell>
          <cell r="BH676">
            <v>43343</v>
          </cell>
          <cell r="BM676" t="str">
            <v/>
          </cell>
          <cell r="BO676" t="str">
            <v xml:space="preserve">
29/05/2018 DC Mark Pollard has updated me to say Vodaphone are doing testing at the moment, this will be completed in June and will allow the change to be implemented in July
03/04 ME pushed date out due to issues, chasing Vodaphone for updated date
29/</v>
          </cell>
          <cell r="BQ676" t="str">
            <v/>
          </cell>
          <cell r="BS676" t="str">
            <v/>
          </cell>
          <cell r="BU676" t="str">
            <v/>
          </cell>
          <cell r="BW676" t="str">
            <v/>
          </cell>
          <cell r="BX676" t="str">
            <v/>
          </cell>
          <cell r="BY676" t="str">
            <v/>
          </cell>
          <cell r="BZ676" t="str">
            <v/>
          </cell>
          <cell r="CA676" t="str">
            <v>T &amp; SS</v>
          </cell>
          <cell r="CB676" t="str">
            <v/>
          </cell>
          <cell r="CC676" t="str">
            <v>Third Party SI / Service Provider</v>
          </cell>
          <cell r="CD676" t="str">
            <v>Other</v>
          </cell>
          <cell r="CE676" t="str">
            <v>Other</v>
          </cell>
          <cell r="CF676" t="str">
            <v>31-100days</v>
          </cell>
          <cell r="CG676" t="b">
            <v>0</v>
          </cell>
          <cell r="CH676" t="str">
            <v/>
          </cell>
          <cell r="CJ676" t="b">
            <v>0</v>
          </cell>
          <cell r="CK676" t="b">
            <v>0</v>
          </cell>
          <cell r="CL676" t="b">
            <v>0</v>
          </cell>
          <cell r="CM676" t="str">
            <v/>
          </cell>
          <cell r="CO676" t="str">
            <v/>
          </cell>
          <cell r="CP676" t="str">
            <v/>
          </cell>
          <cell r="CQ676" t="b">
            <v>0</v>
          </cell>
          <cell r="CR676" t="b">
            <v>0</v>
          </cell>
          <cell r="CS676" t="str">
            <v>No</v>
          </cell>
          <cell r="CT676" t="str">
            <v/>
          </cell>
          <cell r="CU676" t="str">
            <v/>
          </cell>
          <cell r="CV676" t="str">
            <v/>
          </cell>
          <cell r="CW676" t="str">
            <v/>
          </cell>
          <cell r="CX676" t="b">
            <v>0</v>
          </cell>
          <cell r="CY676" t="b">
            <v>0</v>
          </cell>
          <cell r="CZ676" t="b">
            <v>0</v>
          </cell>
          <cell r="DA676" t="b">
            <v>0</v>
          </cell>
          <cell r="DB676" t="str">
            <v/>
          </cell>
          <cell r="DC676" t="str">
            <v/>
          </cell>
          <cell r="DD676" t="str">
            <v/>
          </cell>
          <cell r="DE676" t="b">
            <v>0</v>
          </cell>
          <cell r="DF676" t="b">
            <v>0</v>
          </cell>
        </row>
        <row r="677">
          <cell r="A677" t="str">
            <v>3706</v>
          </cell>
          <cell r="B677" t="str">
            <v>Updating Contact Centre telephone system</v>
          </cell>
          <cell r="C677" t="str">
            <v>Z1 - Change completed</v>
          </cell>
          <cell r="D677">
            <v>43140</v>
          </cell>
          <cell r="E677" t="str">
            <v>CO-RCVD 19/05/15
PD-IMPD 17/03/17
PD-IMPD changed to  12. CCR/Internal Documents in Progress  08/11/17
100. Change Completed</v>
          </cell>
          <cell r="F677" t="str">
            <v/>
          </cell>
          <cell r="G677" t="b">
            <v>0</v>
          </cell>
          <cell r="H677" t="str">
            <v/>
          </cell>
          <cell r="I677">
            <v>42143</v>
          </cell>
          <cell r="K677">
            <v>42247</v>
          </cell>
          <cell r="L677" t="b">
            <v>0</v>
          </cell>
          <cell r="M677" t="str">
            <v/>
          </cell>
          <cell r="N677" t="str">
            <v/>
          </cell>
          <cell r="O677" t="str">
            <v/>
          </cell>
          <cell r="P677" t="str">
            <v>Christina Francis</v>
          </cell>
          <cell r="Q677" t="str">
            <v>Approved by Pre-Sanction 23/06/15</v>
          </cell>
          <cell r="R677" t="str">
            <v>Dave Ackers</v>
          </cell>
          <cell r="S677" t="str">
            <v>Mark Pollard</v>
          </cell>
          <cell r="T677" t="str">
            <v>CR (Internal)</v>
          </cell>
          <cell r="U677" t="str">
            <v>COMPLETE</v>
          </cell>
          <cell r="V677" t="b">
            <v>0</v>
          </cell>
          <cell r="W677">
            <v>43140</v>
          </cell>
          <cell r="X677" t="str">
            <v>Richard Cresswell/ Dave Ackers</v>
          </cell>
          <cell r="AD677" t="str">
            <v/>
          </cell>
          <cell r="AF677" t="str">
            <v/>
          </cell>
          <cell r="AN677" t="str">
            <v/>
          </cell>
          <cell r="AR677" t="str">
            <v/>
          </cell>
          <cell r="AS677" t="str">
            <v/>
          </cell>
          <cell r="AU677">
            <v>42139</v>
          </cell>
          <cell r="AZ677" t="str">
            <v/>
          </cell>
          <cell r="BB677" t="str">
            <v/>
          </cell>
          <cell r="BC677" t="str">
            <v/>
          </cell>
          <cell r="BE677" t="b">
            <v>0</v>
          </cell>
          <cell r="BF677">
            <v>7</v>
          </cell>
          <cell r="BH677">
            <v>42178</v>
          </cell>
          <cell r="BI677">
            <v>42178</v>
          </cell>
          <cell r="BJ677">
            <v>42361</v>
          </cell>
          <cell r="BM677" t="str">
            <v/>
          </cell>
          <cell r="BO677" t="str">
            <v>09/02/2018 DC Ian Bevan sent an email to say all documentation has now been received and the project can be closed.
12/10/2017 ME change the Overall status to PD-IMPD
10/08/17 DC Email sent to RP requesting to close this old project.
08/08/17 DC Put to st</v>
          </cell>
          <cell r="BQ677" t="str">
            <v/>
          </cell>
          <cell r="BS677" t="str">
            <v/>
          </cell>
          <cell r="BU677" t="str">
            <v/>
          </cell>
          <cell r="BW677" t="str">
            <v/>
          </cell>
          <cell r="BX677" t="str">
            <v>Low</v>
          </cell>
          <cell r="BY677" t="str">
            <v/>
          </cell>
          <cell r="BZ677" t="str">
            <v/>
          </cell>
          <cell r="CA677" t="str">
            <v>T &amp; SS</v>
          </cell>
          <cell r="CB677" t="str">
            <v/>
          </cell>
          <cell r="CC677" t="str">
            <v>Project Delivery</v>
          </cell>
          <cell r="CD677" t="str">
            <v>Other</v>
          </cell>
          <cell r="CE677" t="str">
            <v>Other</v>
          </cell>
          <cell r="CF677" t="str">
            <v>31-100days</v>
          </cell>
          <cell r="CG677" t="b">
            <v>0</v>
          </cell>
          <cell r="CH677" t="str">
            <v/>
          </cell>
          <cell r="CJ677" t="b">
            <v>0</v>
          </cell>
          <cell r="CK677" t="b">
            <v>0</v>
          </cell>
          <cell r="CL677" t="b">
            <v>0</v>
          </cell>
          <cell r="CM677" t="str">
            <v/>
          </cell>
          <cell r="CO677" t="str">
            <v/>
          </cell>
          <cell r="CP677" t="str">
            <v/>
          </cell>
          <cell r="CQ677" t="b">
            <v>0</v>
          </cell>
          <cell r="CR677" t="b">
            <v>0</v>
          </cell>
          <cell r="CS677" t="str">
            <v/>
          </cell>
          <cell r="CT677" t="str">
            <v/>
          </cell>
          <cell r="CU677" t="str">
            <v/>
          </cell>
          <cell r="CV677" t="str">
            <v/>
          </cell>
          <cell r="CW677" t="str">
            <v/>
          </cell>
          <cell r="CX677" t="b">
            <v>0</v>
          </cell>
          <cell r="CY677" t="b">
            <v>0</v>
          </cell>
          <cell r="CZ677" t="b">
            <v>0</v>
          </cell>
          <cell r="DA677" t="b">
            <v>0</v>
          </cell>
          <cell r="DB677" t="str">
            <v/>
          </cell>
          <cell r="DC677" t="str">
            <v/>
          </cell>
          <cell r="DD677" t="str">
            <v/>
          </cell>
          <cell r="DE677" t="b">
            <v>0</v>
          </cell>
          <cell r="DF677" t="b">
            <v>0</v>
          </cell>
        </row>
        <row r="678">
          <cell r="A678" t="str">
            <v>3720</v>
          </cell>
          <cell r="B678" t="str">
            <v>Document Management System for Legal &amp; Compliance</v>
          </cell>
          <cell r="C678" t="str">
            <v>Z1 - Change completed</v>
          </cell>
          <cell r="D678">
            <v>42755</v>
          </cell>
          <cell r="E678" t="str">
            <v>CO-RCVD 31/08/16
PD-PROD 17/03/17
PD-IMPD 20/01/2017
PD-IMPD changed to  12. CCR/Internal Documents n Progress 08/11/17</v>
          </cell>
          <cell r="F678" t="str">
            <v xml:space="preserve">Xoserve’s Legal &amp; Compliance team has been seeking a Document Management Solution. As part of the document retention process, the teams have to archive their email communication for a period of 7 years for internal and external audits. The current method </v>
          </cell>
          <cell r="G678" t="b">
            <v>0</v>
          </cell>
          <cell r="H678" t="str">
            <v/>
          </cell>
          <cell r="I678">
            <v>42146</v>
          </cell>
          <cell r="K678">
            <v>42644</v>
          </cell>
          <cell r="L678" t="b">
            <v>0</v>
          </cell>
          <cell r="M678" t="str">
            <v/>
          </cell>
          <cell r="N678" t="str">
            <v/>
          </cell>
          <cell r="O678" t="str">
            <v/>
          </cell>
          <cell r="P678" t="str">
            <v>Joe Majoros</v>
          </cell>
          <cell r="Q678" t="str">
            <v>ICAF 31/08/16</v>
          </cell>
          <cell r="R678" t="str">
            <v>Dave Williamson</v>
          </cell>
          <cell r="S678" t="str">
            <v>Gareth Hepworth</v>
          </cell>
          <cell r="T678" t="str">
            <v>CR (Internal)</v>
          </cell>
          <cell r="U678" t="str">
            <v>COMPLETE</v>
          </cell>
          <cell r="V678" t="b">
            <v>0</v>
          </cell>
          <cell r="X678" t="str">
            <v>Joe Majoros</v>
          </cell>
          <cell r="AD678" t="str">
            <v/>
          </cell>
          <cell r="AF678" t="str">
            <v/>
          </cell>
          <cell r="AN678" t="str">
            <v/>
          </cell>
          <cell r="AR678" t="str">
            <v/>
          </cell>
          <cell r="AS678" t="str">
            <v/>
          </cell>
          <cell r="AZ678" t="str">
            <v/>
          </cell>
          <cell r="BB678" t="str">
            <v/>
          </cell>
          <cell r="BC678" t="str">
            <v/>
          </cell>
          <cell r="BE678" t="b">
            <v>0</v>
          </cell>
          <cell r="BF678">
            <v>7</v>
          </cell>
          <cell r="BH678">
            <v>42755</v>
          </cell>
          <cell r="BI678">
            <v>42755</v>
          </cell>
          <cell r="BJ678">
            <v>42978</v>
          </cell>
          <cell r="BM678" t="str">
            <v/>
          </cell>
          <cell r="BO678" t="str">
            <v>23/03/2018 - AH All documents have been received, email justification for those documents weren't produced.
13/10/2017 ME Update PD-IMPD
17/03/17 DC Changed status to PD PROD as per discussion with ME.
07/11/16: CM Joe submitted PAT tool and start up appr</v>
          </cell>
          <cell r="BQ678" t="str">
            <v/>
          </cell>
          <cell r="BS678" t="str">
            <v/>
          </cell>
          <cell r="BU678" t="str">
            <v/>
          </cell>
          <cell r="BW678" t="str">
            <v/>
          </cell>
          <cell r="BX678" t="str">
            <v>Low</v>
          </cell>
          <cell r="BY678" t="str">
            <v/>
          </cell>
          <cell r="BZ678" t="str">
            <v/>
          </cell>
          <cell r="CA678" t="str">
            <v>Other</v>
          </cell>
          <cell r="CB678" t="str">
            <v/>
          </cell>
          <cell r="CC678" t="str">
            <v>Non PM delivery (Commercial)</v>
          </cell>
          <cell r="CD678" t="str">
            <v>Other</v>
          </cell>
          <cell r="CE678" t="str">
            <v>Other</v>
          </cell>
          <cell r="CF678" t="str">
            <v>31-100days</v>
          </cell>
          <cell r="CG678" t="b">
            <v>0</v>
          </cell>
          <cell r="CH678" t="str">
            <v/>
          </cell>
          <cell r="CJ678" t="b">
            <v>0</v>
          </cell>
          <cell r="CK678" t="b">
            <v>0</v>
          </cell>
          <cell r="CL678" t="b">
            <v>0</v>
          </cell>
          <cell r="CM678" t="str">
            <v/>
          </cell>
          <cell r="CO678" t="str">
            <v/>
          </cell>
          <cell r="CP678" t="str">
            <v/>
          </cell>
          <cell r="CQ678" t="b">
            <v>0</v>
          </cell>
          <cell r="CR678" t="b">
            <v>0</v>
          </cell>
          <cell r="CS678" t="str">
            <v/>
          </cell>
          <cell r="CT678" t="str">
            <v/>
          </cell>
          <cell r="CU678" t="str">
            <v/>
          </cell>
          <cell r="CV678" t="str">
            <v/>
          </cell>
          <cell r="CW678" t="str">
            <v/>
          </cell>
          <cell r="CX678" t="b">
            <v>0</v>
          </cell>
          <cell r="CY678" t="b">
            <v>0</v>
          </cell>
          <cell r="CZ678" t="b">
            <v>0</v>
          </cell>
          <cell r="DA678" t="b">
            <v>0</v>
          </cell>
          <cell r="DB678" t="str">
            <v/>
          </cell>
          <cell r="DC678" t="str">
            <v/>
          </cell>
          <cell r="DD678" t="str">
            <v/>
          </cell>
          <cell r="DE678" t="b">
            <v>0</v>
          </cell>
          <cell r="DF678" t="b">
            <v>0</v>
          </cell>
        </row>
        <row r="679">
          <cell r="A679" t="str">
            <v>4082</v>
          </cell>
          <cell r="B679" t="str">
            <v>Upgrade of Shared Components, Management Services and Network Switches</v>
          </cell>
          <cell r="C679" t="str">
            <v>Z1 - Change completed</v>
          </cell>
          <cell r="D679">
            <v>43150</v>
          </cell>
          <cell r="E679" t="str">
            <v>CO-RCVD- 10/08/16
PD-PROD 17/03/17
PD-IMPD 12/05/17
PD-IMPD changed to  12
1. CCR/Internal Documents in Progess  08/11/17
100. Change Completed</v>
          </cell>
          <cell r="F679" t="str">
            <v>Replace the current out of support infrastructure software and switches, moving to a more virtualised solution and newer supportable shared components. Legacy UK Link infrastructure has been implemented in two TCS Datacentres at Peterborough and Kettering</v>
          </cell>
          <cell r="G679" t="b">
            <v>0</v>
          </cell>
          <cell r="H679" t="str">
            <v/>
          </cell>
          <cell r="I679">
            <v>42587</v>
          </cell>
          <cell r="K679">
            <v>42885</v>
          </cell>
          <cell r="L679" t="b">
            <v>0</v>
          </cell>
          <cell r="M679" t="str">
            <v/>
          </cell>
          <cell r="N679" t="str">
            <v/>
          </cell>
          <cell r="O679" t="str">
            <v/>
          </cell>
          <cell r="P679" t="str">
            <v>Chris Fears</v>
          </cell>
          <cell r="Q679" t="str">
            <v>ICAF - 10/08/16
Business case Pre-Sanction 09/08/16
Start Up -Pre-Sanction 23/08/16
PIA - Approved Via email 01/07/2017</v>
          </cell>
          <cell r="R679" t="str">
            <v>Chris Fears</v>
          </cell>
          <cell r="S679" t="str">
            <v>Parminder Dhir</v>
          </cell>
          <cell r="T679" t="str">
            <v>CR (Internal)</v>
          </cell>
          <cell r="U679" t="str">
            <v>COMPLETE</v>
          </cell>
          <cell r="V679" t="b">
            <v>0</v>
          </cell>
          <cell r="W679">
            <v>43150</v>
          </cell>
          <cell r="X679" t="str">
            <v/>
          </cell>
          <cell r="AD679" t="str">
            <v/>
          </cell>
          <cell r="AF679" t="str">
            <v/>
          </cell>
          <cell r="AN679" t="str">
            <v/>
          </cell>
          <cell r="AR679" t="str">
            <v/>
          </cell>
          <cell r="AS679" t="str">
            <v/>
          </cell>
          <cell r="AZ679" t="str">
            <v/>
          </cell>
          <cell r="BB679" t="str">
            <v/>
          </cell>
          <cell r="BC679" t="str">
            <v/>
          </cell>
          <cell r="BE679" t="b">
            <v>0</v>
          </cell>
          <cell r="BF679">
            <v>7</v>
          </cell>
          <cell r="BH679">
            <v>42867</v>
          </cell>
          <cell r="BI679">
            <v>42867</v>
          </cell>
          <cell r="BJ679">
            <v>42978</v>
          </cell>
          <cell r="BM679" t="str">
            <v/>
          </cell>
          <cell r="BO679" t="str">
            <v>19/02/2018 DC Email from Ian Bevan to say all documentation has now been received and the change can be closed.
16/11/17 - JB - Jon Follows to confirm status end of next week
16/11/2017 DC This is a project that operations are doing so "other" is correct</v>
          </cell>
          <cell r="BQ679" t="str">
            <v/>
          </cell>
          <cell r="BS679" t="str">
            <v/>
          </cell>
          <cell r="BU679" t="str">
            <v/>
          </cell>
          <cell r="BW679" t="str">
            <v/>
          </cell>
          <cell r="BX679" t="str">
            <v>Low</v>
          </cell>
          <cell r="BY679" t="str">
            <v/>
          </cell>
          <cell r="BZ679" t="str">
            <v/>
          </cell>
          <cell r="CA679" t="str">
            <v>Other</v>
          </cell>
          <cell r="CB679" t="str">
            <v/>
          </cell>
          <cell r="CC679" t="str">
            <v>Project Delivery</v>
          </cell>
          <cell r="CD679" t="str">
            <v>Other</v>
          </cell>
          <cell r="CE679" t="str">
            <v>Other</v>
          </cell>
          <cell r="CF679" t="str">
            <v>31-100days</v>
          </cell>
          <cell r="CG679" t="b">
            <v>0</v>
          </cell>
          <cell r="CH679" t="str">
            <v/>
          </cell>
          <cell r="CJ679" t="b">
            <v>0</v>
          </cell>
          <cell r="CK679" t="b">
            <v>0</v>
          </cell>
          <cell r="CL679" t="b">
            <v>0</v>
          </cell>
          <cell r="CM679" t="str">
            <v/>
          </cell>
          <cell r="CO679" t="str">
            <v/>
          </cell>
          <cell r="CP679" t="str">
            <v/>
          </cell>
          <cell r="CQ679" t="b">
            <v>0</v>
          </cell>
          <cell r="CR679" t="b">
            <v>0</v>
          </cell>
          <cell r="CS679" t="str">
            <v>Both</v>
          </cell>
          <cell r="CT679" t="str">
            <v/>
          </cell>
          <cell r="CU679" t="str">
            <v/>
          </cell>
          <cell r="CV679" t="str">
            <v/>
          </cell>
          <cell r="CW679" t="str">
            <v/>
          </cell>
          <cell r="CX679" t="b">
            <v>0</v>
          </cell>
          <cell r="CY679" t="b">
            <v>0</v>
          </cell>
          <cell r="CZ679" t="b">
            <v>0</v>
          </cell>
          <cell r="DA679" t="b">
            <v>0</v>
          </cell>
          <cell r="DB679" t="str">
            <v/>
          </cell>
          <cell r="DC679" t="str">
            <v/>
          </cell>
          <cell r="DD679" t="str">
            <v/>
          </cell>
          <cell r="DE679" t="b">
            <v>0</v>
          </cell>
          <cell r="DF679" t="b">
            <v>0</v>
          </cell>
        </row>
        <row r="680">
          <cell r="A680" t="str">
            <v>4117</v>
          </cell>
          <cell r="B680" t="str">
            <v>Transform Us</v>
          </cell>
          <cell r="C680" t="str">
            <v>Z2 - Change cancelled</v>
          </cell>
          <cell r="D680">
            <v>42811</v>
          </cell>
          <cell r="E680" t="str">
            <v>CO-RCVD - 26.10.16
PD-PROD - 17/03/17
Moved from PD-PROD to 11.Change in delivery 08/11/2017
Z2 - Change cancelled</v>
          </cell>
          <cell r="F680" t="str">
            <v>In November 2015, National Grid publicly stated that it is planning to sell a majority stake in its UK Gas Distribution Network business, presently owned by National Grid Gas plc (‘NGG’). Currently, NGG owns four out of the eight Gas Distribution Networks</v>
          </cell>
          <cell r="G680" t="b">
            <v>0</v>
          </cell>
          <cell r="H680" t="str">
            <v/>
          </cell>
          <cell r="I680">
            <v>42648</v>
          </cell>
          <cell r="K680">
            <v>43193</v>
          </cell>
          <cell r="L680" t="b">
            <v>0</v>
          </cell>
          <cell r="M680" t="str">
            <v/>
          </cell>
          <cell r="N680" t="str">
            <v/>
          </cell>
          <cell r="O680" t="str">
            <v/>
          </cell>
          <cell r="P680" t="str">
            <v>Steve Muffett</v>
          </cell>
          <cell r="Q680" t="str">
            <v>ICAF - 26.10.16
Business Case-Pre-Sanction 01/11/16
BC approved XEC 08/11/16
Revised BC Approved at Pre-Sanction 04/04/17</v>
          </cell>
          <cell r="R680" t="str">
            <v>David Payne</v>
          </cell>
          <cell r="S680" t="str">
            <v>Jon Follows</v>
          </cell>
          <cell r="T680" t="str">
            <v>CR (Internal)</v>
          </cell>
          <cell r="U680" t="str">
            <v>CLOSED</v>
          </cell>
          <cell r="V680" t="b">
            <v>0</v>
          </cell>
          <cell r="W680">
            <v>43250</v>
          </cell>
          <cell r="X680" t="str">
            <v>Sally Flynn, Dan Maguire, Helen Gilbert, Razza Almustafa</v>
          </cell>
          <cell r="AD680" t="str">
            <v/>
          </cell>
          <cell r="AF680" t="str">
            <v/>
          </cell>
          <cell r="AN680" t="str">
            <v/>
          </cell>
          <cell r="AR680" t="str">
            <v/>
          </cell>
          <cell r="AS680" t="str">
            <v/>
          </cell>
          <cell r="AZ680" t="str">
            <v/>
          </cell>
          <cell r="BB680" t="str">
            <v/>
          </cell>
          <cell r="BC680" t="str">
            <v/>
          </cell>
          <cell r="BE680" t="b">
            <v>0</v>
          </cell>
          <cell r="BF680">
            <v>7</v>
          </cell>
          <cell r="BH680">
            <v>43404</v>
          </cell>
          <cell r="BM680" t="str">
            <v/>
          </cell>
          <cell r="BO680" t="str">
            <v>30/05/2018 DC Email from Alex Stuart requesting to canccel this change as it hold no purpose any more.
90/11/17 DC Still no PCC form from the project.
07/09/17 DC Update from planning meeting, PCC form to be raised to submit KBMs for this project.  Analys</v>
          </cell>
          <cell r="BQ680" t="str">
            <v/>
          </cell>
          <cell r="BS680" t="str">
            <v/>
          </cell>
          <cell r="BU680" t="str">
            <v/>
          </cell>
          <cell r="BW680" t="str">
            <v/>
          </cell>
          <cell r="BX680" t="str">
            <v>High</v>
          </cell>
          <cell r="BY680" t="str">
            <v/>
          </cell>
          <cell r="BZ680" t="str">
            <v/>
          </cell>
          <cell r="CA680" t="str">
            <v>TU</v>
          </cell>
          <cell r="CB680" t="str">
            <v/>
          </cell>
          <cell r="CC680" t="str">
            <v>Third Party SI / Service Provider</v>
          </cell>
          <cell r="CD680" t="str">
            <v>Other</v>
          </cell>
          <cell r="CE680" t="str">
            <v>Other</v>
          </cell>
          <cell r="CF680" t="str">
            <v>100+days</v>
          </cell>
          <cell r="CG680" t="b">
            <v>0</v>
          </cell>
          <cell r="CH680" t="str">
            <v/>
          </cell>
          <cell r="CJ680" t="b">
            <v>0</v>
          </cell>
          <cell r="CK680" t="b">
            <v>0</v>
          </cell>
          <cell r="CL680" t="b">
            <v>0</v>
          </cell>
          <cell r="CM680" t="str">
            <v>£500k+</v>
          </cell>
          <cell r="CN680">
            <v>6200000</v>
          </cell>
          <cell r="CO680" t="str">
            <v/>
          </cell>
          <cell r="CP680" t="str">
            <v/>
          </cell>
          <cell r="CQ680" t="b">
            <v>0</v>
          </cell>
          <cell r="CR680" t="b">
            <v>0</v>
          </cell>
          <cell r="CS680" t="str">
            <v/>
          </cell>
          <cell r="CT680" t="str">
            <v/>
          </cell>
          <cell r="CU680" t="str">
            <v/>
          </cell>
          <cell r="CV680" t="str">
            <v>Xoserve Internal CR (business improvement initiative)</v>
          </cell>
          <cell r="CW680" t="str">
            <v>Xoserve Only</v>
          </cell>
          <cell r="CX680" t="b">
            <v>0</v>
          </cell>
          <cell r="CY680" t="b">
            <v>0</v>
          </cell>
          <cell r="CZ680" t="b">
            <v>0</v>
          </cell>
          <cell r="DA680" t="b">
            <v>0</v>
          </cell>
          <cell r="DB680" t="str">
            <v>Service Area 23: Internal</v>
          </cell>
          <cell r="DC680" t="str">
            <v>None (Xoserve internal initiative)</v>
          </cell>
          <cell r="DD680" t="str">
            <v>Medium</v>
          </cell>
          <cell r="DE680" t="b">
            <v>0</v>
          </cell>
          <cell r="DF680" t="b">
            <v>0</v>
          </cell>
        </row>
        <row r="681">
          <cell r="A681" t="str">
            <v>4216</v>
          </cell>
          <cell r="B681" t="str">
            <v>API Platform Implementation</v>
          </cell>
          <cell r="C681" t="str">
            <v>F1 - CCR/Closedown document in progress</v>
          </cell>
          <cell r="D681">
            <v>43287</v>
          </cell>
          <cell r="E681" t="str">
            <v>CO-RCVD 03/05/2017
SN-SENT 10/07/2017
PD-PROD 10/07/2017
Moved from PD-PROD to 11. Change in delivery 08.11.2017
12. CCR/Closedown document in progress
11. Change in delivery</v>
          </cell>
          <cell r="F681" t="str">
            <v>In response to change order 4110, Xoserve has completed detailed design for a ‘machine to machine’ API Management solution to support the Competition and Markets Authority (CMA) directive to provide data to Price comparison Websites (PCWs) to facilitate f</v>
          </cell>
          <cell r="G681" t="b">
            <v>0</v>
          </cell>
          <cell r="H681" t="str">
            <v>COR4110</v>
          </cell>
          <cell r="I681">
            <v>42769</v>
          </cell>
          <cell r="K681">
            <v>43079</v>
          </cell>
          <cell r="L681" t="b">
            <v>0</v>
          </cell>
          <cell r="M681" t="str">
            <v/>
          </cell>
          <cell r="N681" t="str">
            <v/>
          </cell>
          <cell r="O681" t="str">
            <v/>
          </cell>
          <cell r="P681" t="str">
            <v>Gareth Hepworth</v>
          </cell>
          <cell r="Q681" t="str">
            <v>ICAF 03/05/17
Pre-Sanction 13/06/17 - BC</v>
          </cell>
          <cell r="R681" t="str">
            <v>Gareth Hepworth</v>
          </cell>
          <cell r="S681" t="str">
            <v>Mark Pollard</v>
          </cell>
          <cell r="T681" t="str">
            <v>CR (Internal)</v>
          </cell>
          <cell r="U681" t="str">
            <v>LIVE</v>
          </cell>
          <cell r="V681" t="b">
            <v>0</v>
          </cell>
          <cell r="X681" t="str">
            <v>Charlie Haley</v>
          </cell>
          <cell r="AD681" t="str">
            <v/>
          </cell>
          <cell r="AF681" t="str">
            <v/>
          </cell>
          <cell r="AN681" t="str">
            <v/>
          </cell>
          <cell r="AR681" t="str">
            <v/>
          </cell>
          <cell r="AS681" t="str">
            <v/>
          </cell>
          <cell r="AZ681" t="str">
            <v/>
          </cell>
          <cell r="BB681" t="str">
            <v/>
          </cell>
          <cell r="BC681" t="str">
            <v/>
          </cell>
          <cell r="BE681" t="b">
            <v>0</v>
          </cell>
          <cell r="BH681">
            <v>43271</v>
          </cell>
          <cell r="BI681">
            <v>43271</v>
          </cell>
          <cell r="BJ681">
            <v>43159</v>
          </cell>
          <cell r="BM681" t="str">
            <v/>
          </cell>
          <cell r="BO681" t="str">
            <v xml:space="preserve">20/07/2018 HS - Jo Duncan to confirm with Mark whether this has been delivered.
13/07/2018 RJ - Jo to discuss this change with Mark. 
06/07/2018 RJ Mark confirmed that this change was implemented on 20th June and is now in closedown.
06/07/2018 DC Deb to </v>
          </cell>
          <cell r="BQ681" t="str">
            <v/>
          </cell>
          <cell r="BS681" t="str">
            <v/>
          </cell>
          <cell r="BU681" t="str">
            <v/>
          </cell>
          <cell r="BW681" t="str">
            <v/>
          </cell>
          <cell r="BX681" t="str">
            <v>Medium</v>
          </cell>
          <cell r="BY681" t="str">
            <v/>
          </cell>
          <cell r="BZ681" t="str">
            <v/>
          </cell>
          <cell r="CA681" t="str">
            <v>Data Office</v>
          </cell>
          <cell r="CB681" t="str">
            <v/>
          </cell>
          <cell r="CC681" t="str">
            <v>Third Party SI / Service Provider</v>
          </cell>
          <cell r="CD681" t="str">
            <v>BW</v>
          </cell>
          <cell r="CE681" t="str">
            <v>Other</v>
          </cell>
          <cell r="CF681" t="str">
            <v>31-100days</v>
          </cell>
          <cell r="CG681" t="b">
            <v>0</v>
          </cell>
          <cell r="CH681" t="str">
            <v/>
          </cell>
          <cell r="CJ681" t="b">
            <v>0</v>
          </cell>
          <cell r="CK681" t="b">
            <v>0</v>
          </cell>
          <cell r="CL681" t="b">
            <v>1</v>
          </cell>
          <cell r="CM681" t="str">
            <v>£100k-£500k</v>
          </cell>
          <cell r="CN681">
            <v>320000</v>
          </cell>
          <cell r="CO681" t="str">
            <v>Help with Switching Programme.</v>
          </cell>
          <cell r="CP681" t="str">
            <v/>
          </cell>
          <cell r="CQ681" t="b">
            <v>0</v>
          </cell>
          <cell r="CR681" t="b">
            <v>0</v>
          </cell>
          <cell r="CS681" t="str">
            <v>No</v>
          </cell>
          <cell r="CT681" t="str">
            <v/>
          </cell>
          <cell r="CU681" t="str">
            <v/>
          </cell>
          <cell r="CV681" t="str">
            <v>Xoserve Internal CR (business improvement initiative)</v>
          </cell>
          <cell r="CW681" t="str">
            <v>Xoserve Only</v>
          </cell>
          <cell r="CX681" t="b">
            <v>0</v>
          </cell>
          <cell r="CY681" t="b">
            <v>0</v>
          </cell>
          <cell r="CZ681" t="b">
            <v>0</v>
          </cell>
          <cell r="DA681" t="b">
            <v>0</v>
          </cell>
          <cell r="DB681" t="str">
            <v>Service Area 23: Internal</v>
          </cell>
          <cell r="DC681" t="str">
            <v>None (Xoserve internal initiative)</v>
          </cell>
          <cell r="DD681" t="str">
            <v>Medium</v>
          </cell>
          <cell r="DE681" t="b">
            <v>0</v>
          </cell>
          <cell r="DF681" t="b">
            <v>0</v>
          </cell>
        </row>
        <row r="682">
          <cell r="A682" t="str">
            <v>4349</v>
          </cell>
          <cell r="B682" t="str">
            <v>Control-M/EM, Server and agent upgrade for Gemini and CMS</v>
          </cell>
          <cell r="C682" t="str">
            <v>D1 - Change in delivery</v>
          </cell>
          <cell r="D682">
            <v>43152</v>
          </cell>
          <cell r="E682" t="str">
            <v>CO-RCVD - 23/08/2017
BE-PROD 13/10/2017
Moved from BE-PROD to 7. BER/Business Case In Progress 08/11/2017
11. Change In Delivery 21/02/18</v>
          </cell>
          <cell r="F682" t="str">
            <v xml:space="preserve">Control-M/EM is a critical software component, which is used to create, manage and schedule the batch jobs for Gemini, CMS and UK Link applications. As part of upgrading the shared Gemini components which are reaching End of support (EOS) and End of life </v>
          </cell>
          <cell r="G682" t="b">
            <v>0</v>
          </cell>
          <cell r="H682" t="str">
            <v/>
          </cell>
          <cell r="I682">
            <v>42965</v>
          </cell>
          <cell r="K682">
            <v>43312</v>
          </cell>
          <cell r="L682" t="b">
            <v>0</v>
          </cell>
          <cell r="M682" t="str">
            <v/>
          </cell>
          <cell r="N682" t="str">
            <v/>
          </cell>
          <cell r="O682" t="str">
            <v/>
          </cell>
          <cell r="P682" t="str">
            <v>Annie Griffith</v>
          </cell>
          <cell r="Q682" t="str">
            <v>ICAF 23/08/17
SUA/PAT Tool Approved via email 15/09/17</v>
          </cell>
          <cell r="R682" t="str">
            <v>Lee Foster</v>
          </cell>
          <cell r="S682" t="str">
            <v>Emma Rose</v>
          </cell>
          <cell r="T682" t="str">
            <v>CR (Internal)</v>
          </cell>
          <cell r="U682" t="str">
            <v>LIVE</v>
          </cell>
          <cell r="V682" t="b">
            <v>0</v>
          </cell>
          <cell r="X682" t="str">
            <v>Jo Rooney</v>
          </cell>
          <cell r="AD682" t="str">
            <v/>
          </cell>
          <cell r="AF682" t="str">
            <v/>
          </cell>
          <cell r="AK682">
            <v>43081</v>
          </cell>
          <cell r="AN682" t="str">
            <v/>
          </cell>
          <cell r="AR682" t="str">
            <v/>
          </cell>
          <cell r="AS682" t="str">
            <v/>
          </cell>
          <cell r="AZ682" t="str">
            <v/>
          </cell>
          <cell r="BB682" t="str">
            <v/>
          </cell>
          <cell r="BC682" t="str">
            <v/>
          </cell>
          <cell r="BE682" t="b">
            <v>0</v>
          </cell>
          <cell r="BH682">
            <v>43463</v>
          </cell>
          <cell r="BM682" t="str">
            <v/>
          </cell>
          <cell r="BO682" t="str">
            <v>21/02/18 Julie B - Business Case approved and signed off at IRC today, change moved into delivery.
14/02/18 Julie B - BC went to ICAF for review outcome, all happy to proceed to IRC 21/02/18.
11/01/18 Julie B - Update from Emma Rose, We have a PWO respo</v>
          </cell>
          <cell r="BQ682" t="str">
            <v/>
          </cell>
          <cell r="BS682" t="str">
            <v/>
          </cell>
          <cell r="BU682" t="str">
            <v/>
          </cell>
          <cell r="BW682" t="str">
            <v/>
          </cell>
          <cell r="BX682" t="str">
            <v>Low</v>
          </cell>
          <cell r="BY682" t="str">
            <v/>
          </cell>
          <cell r="BZ682" t="str">
            <v/>
          </cell>
          <cell r="CA682" t="str">
            <v>T &amp; SS</v>
          </cell>
          <cell r="CB682" t="str">
            <v/>
          </cell>
          <cell r="CC682" t="str">
            <v>Third Party SI / Service Provider</v>
          </cell>
          <cell r="CD682" t="str">
            <v>Other</v>
          </cell>
          <cell r="CE682" t="str">
            <v>Other</v>
          </cell>
          <cell r="CF682" t="str">
            <v>31-100days</v>
          </cell>
          <cell r="CG682" t="b">
            <v>0</v>
          </cell>
          <cell r="CH682" t="str">
            <v/>
          </cell>
          <cell r="CJ682" t="b">
            <v>0</v>
          </cell>
          <cell r="CK682" t="b">
            <v>0</v>
          </cell>
          <cell r="CL682" t="b">
            <v>0</v>
          </cell>
          <cell r="CM682" t="str">
            <v/>
          </cell>
          <cell r="CO682" t="str">
            <v/>
          </cell>
          <cell r="CP682" t="str">
            <v/>
          </cell>
          <cell r="CQ682" t="b">
            <v>0</v>
          </cell>
          <cell r="CR682" t="b">
            <v>0</v>
          </cell>
          <cell r="CS682" t="str">
            <v>No</v>
          </cell>
          <cell r="CT682" t="str">
            <v/>
          </cell>
          <cell r="CU682" t="str">
            <v/>
          </cell>
          <cell r="CV682" t="str">
            <v>Xoserve Internal CR (business improvement initiative)</v>
          </cell>
          <cell r="CW682" t="str">
            <v>Xoserve Only</v>
          </cell>
          <cell r="CX682" t="b">
            <v>0</v>
          </cell>
          <cell r="CY682" t="b">
            <v>0</v>
          </cell>
          <cell r="CZ682" t="b">
            <v>0</v>
          </cell>
          <cell r="DA682" t="b">
            <v>0</v>
          </cell>
          <cell r="DB682" t="str">
            <v>Service Area 23: Internal</v>
          </cell>
          <cell r="DC682" t="str">
            <v>None (Xoserve internal initiative)</v>
          </cell>
          <cell r="DD682" t="str">
            <v>Medium</v>
          </cell>
          <cell r="DE682" t="b">
            <v>0</v>
          </cell>
          <cell r="DF682" t="b">
            <v>0</v>
          </cell>
        </row>
        <row r="683">
          <cell r="A683" t="str">
            <v>4340</v>
          </cell>
          <cell r="B683" t="str">
            <v>UK Link Future Release 1.1</v>
          </cell>
          <cell r="C683" t="str">
            <v>Z1 - Change completed</v>
          </cell>
          <cell r="D683">
            <v>43175</v>
          </cell>
          <cell r="E683" t="str">
            <v>CO-RCVD - 03/08/2017
BE-SENT -  25/08/2017
CA-RCVD   13/09/2017
Moved From CA - RCVD to  CHANGE IN DELIVERY 08/11/17
12. CCR/Internal Closedown Document In Progress
100. Change Completed</v>
          </cell>
          <cell r="F683" t="str">
            <v>As a result of UK Link Programme (Release 1) implementation, several critical changes have been identified for delivery in Q4 2017. The Release 1.1 delivery is focused on changes that need to be implemented by the end of 2017. There are 5 changes that hav</v>
          </cell>
          <cell r="G683" t="b">
            <v>0</v>
          </cell>
          <cell r="H683" t="str">
            <v/>
          </cell>
          <cell r="I683">
            <v>42950</v>
          </cell>
          <cell r="K683">
            <v>43221</v>
          </cell>
          <cell r="L683" t="b">
            <v>0</v>
          </cell>
          <cell r="M683" t="str">
            <v>ADN</v>
          </cell>
          <cell r="N683" t="str">
            <v>DNO IGT's</v>
          </cell>
          <cell r="O683" t="str">
            <v/>
          </cell>
          <cell r="P683" t="str">
            <v>Matt Rider/Dave Turpin</v>
          </cell>
          <cell r="Q683" t="str">
            <v>BER/BC Pre-Sanction Approval 23/08/17
Start-Up Approach Pre-Sanction Approved via email</v>
          </cell>
          <cell r="R683" t="str">
            <v/>
          </cell>
          <cell r="S683" t="str">
            <v>Matt Rider</v>
          </cell>
          <cell r="T683" t="str">
            <v>CP</v>
          </cell>
          <cell r="U683" t="str">
            <v>COMPLETE</v>
          </cell>
          <cell r="V683" t="b">
            <v>0</v>
          </cell>
          <cell r="W683">
            <v>43175</v>
          </cell>
          <cell r="X683" t="str">
            <v>Ed Healy</v>
          </cell>
          <cell r="AD683" t="str">
            <v/>
          </cell>
          <cell r="AF683" t="str">
            <v/>
          </cell>
          <cell r="AM683">
            <v>42972</v>
          </cell>
          <cell r="AN683" t="str">
            <v>Pre-Sanction</v>
          </cell>
          <cell r="AR683" t="str">
            <v/>
          </cell>
          <cell r="AS683" t="str">
            <v>SENT</v>
          </cell>
          <cell r="AT683">
            <v>42972</v>
          </cell>
          <cell r="AU683">
            <v>42991</v>
          </cell>
          <cell r="AZ683" t="str">
            <v/>
          </cell>
          <cell r="BB683" t="str">
            <v/>
          </cell>
          <cell r="BC683" t="str">
            <v/>
          </cell>
          <cell r="BE683" t="b">
            <v>0</v>
          </cell>
          <cell r="BH683">
            <v>43077</v>
          </cell>
          <cell r="BI683">
            <v>43077</v>
          </cell>
          <cell r="BM683" t="str">
            <v/>
          </cell>
          <cell r="BO683" t="str">
            <v xml:space="preserve">16/03/2018DC Confirmation received that this change has completed all their documentation, the change is now complete 
08/02/2018 DC This change was approval for closedown at yesterdays ChMC meeting.
12/12/2017 DC project deployed and moved to production </v>
          </cell>
          <cell r="BQ683" t="str">
            <v/>
          </cell>
          <cell r="BS683" t="str">
            <v/>
          </cell>
          <cell r="BU683" t="str">
            <v/>
          </cell>
          <cell r="BW683" t="str">
            <v/>
          </cell>
          <cell r="BX683" t="str">
            <v/>
          </cell>
          <cell r="BY683" t="str">
            <v>1.1</v>
          </cell>
          <cell r="BZ683" t="str">
            <v/>
          </cell>
          <cell r="CA683" t="str">
            <v>R &amp; N</v>
          </cell>
          <cell r="CB683" t="str">
            <v/>
          </cell>
          <cell r="CC683" t="str">
            <v>Project Delivery</v>
          </cell>
          <cell r="CD683" t="str">
            <v>ISU</v>
          </cell>
          <cell r="CE683" t="str">
            <v>Other</v>
          </cell>
          <cell r="CF683" t="str">
            <v>100+days</v>
          </cell>
          <cell r="CG683" t="b">
            <v>0</v>
          </cell>
          <cell r="CH683" t="str">
            <v/>
          </cell>
          <cell r="CJ683" t="b">
            <v>0</v>
          </cell>
          <cell r="CK683" t="b">
            <v>0</v>
          </cell>
          <cell r="CL683" t="b">
            <v>0</v>
          </cell>
          <cell r="CM683" t="str">
            <v/>
          </cell>
          <cell r="CO683" t="str">
            <v/>
          </cell>
          <cell r="CP683" t="str">
            <v/>
          </cell>
          <cell r="CQ683" t="b">
            <v>0</v>
          </cell>
          <cell r="CR683" t="b">
            <v>0</v>
          </cell>
          <cell r="CS683" t="str">
            <v>Customer</v>
          </cell>
          <cell r="CT683" t="str">
            <v/>
          </cell>
          <cell r="CU683" t="str">
            <v/>
          </cell>
          <cell r="CV683" t="str">
            <v/>
          </cell>
          <cell r="CW683" t="str">
            <v/>
          </cell>
          <cell r="CX683" t="b">
            <v>0</v>
          </cell>
          <cell r="CY683" t="b">
            <v>0</v>
          </cell>
          <cell r="CZ683" t="b">
            <v>0</v>
          </cell>
          <cell r="DA683" t="b">
            <v>0</v>
          </cell>
          <cell r="DB683" t="str">
            <v/>
          </cell>
          <cell r="DC683" t="str">
            <v/>
          </cell>
          <cell r="DD683" t="str">
            <v/>
          </cell>
          <cell r="DE683" t="b">
            <v>0</v>
          </cell>
          <cell r="DF683" t="b">
            <v>0</v>
          </cell>
          <cell r="DG683">
            <v>42991</v>
          </cell>
          <cell r="DI683">
            <v>43138</v>
          </cell>
          <cell r="DJ683">
            <v>42991</v>
          </cell>
        </row>
        <row r="684">
          <cell r="A684" t="str">
            <v>4324</v>
          </cell>
          <cell r="B684" t="str">
            <v>Checkpoint Hardware Upgrade</v>
          </cell>
          <cell r="C684" t="str">
            <v>D1 - Change in delivery</v>
          </cell>
          <cell r="D684">
            <v>43143</v>
          </cell>
          <cell r="E684" t="str">
            <v>CO-RCVD 05/07/2017
BE-PROD 13/10/2017
Moved from BE-PROD to 7. Business Case in Progress 08/11/2017
11. Change In Delivery 12/02/18</v>
          </cell>
          <cell r="F684" t="str">
            <v>The current perimeter security hardware in our internet accessed solutions is Checkpoint which is aged and becoming end of life September 17 (hardware). The software is already on extended support.
When it becomes end of life we are more susceptible to se</v>
          </cell>
          <cell r="G684" t="b">
            <v>0</v>
          </cell>
          <cell r="H684" t="str">
            <v>CR4325</v>
          </cell>
          <cell r="I684">
            <v>42915</v>
          </cell>
          <cell r="K684">
            <v>43070</v>
          </cell>
          <cell r="L684" t="b">
            <v>0</v>
          </cell>
          <cell r="M684" t="str">
            <v/>
          </cell>
          <cell r="N684" t="str">
            <v/>
          </cell>
          <cell r="O684" t="str">
            <v/>
          </cell>
          <cell r="P684" t="str">
            <v>Chris Fears</v>
          </cell>
          <cell r="Q684" t="str">
            <v>ICAF 05/07/17
Pre-Sanction Approval via Email 25/07/17 Start Up Approach</v>
          </cell>
          <cell r="R684" t="str">
            <v>Jane Rocky</v>
          </cell>
          <cell r="S684" t="str">
            <v>Emily Pickard</v>
          </cell>
          <cell r="T684" t="str">
            <v>CR (Internal)</v>
          </cell>
          <cell r="U684" t="str">
            <v>LIVE</v>
          </cell>
          <cell r="V684" t="b">
            <v>0</v>
          </cell>
          <cell r="X684" t="str">
            <v>Jo Rooney</v>
          </cell>
          <cell r="AD684" t="str">
            <v/>
          </cell>
          <cell r="AF684" t="str">
            <v/>
          </cell>
          <cell r="AK684">
            <v>43069</v>
          </cell>
          <cell r="AN684" t="str">
            <v/>
          </cell>
          <cell r="AR684" t="str">
            <v/>
          </cell>
          <cell r="AS684" t="str">
            <v/>
          </cell>
          <cell r="AZ684" t="str">
            <v/>
          </cell>
          <cell r="BB684" t="str">
            <v/>
          </cell>
          <cell r="BC684" t="str">
            <v/>
          </cell>
          <cell r="BE684" t="b">
            <v>0</v>
          </cell>
          <cell r="BH684">
            <v>43338</v>
          </cell>
          <cell r="BM684" t="str">
            <v/>
          </cell>
          <cell r="BO684" t="str">
            <v xml:space="preserve">12/02/2018 - Julie B - Business Case approved and signed off at IRC 07/02/18
17/01/18 Julie B - Business Case reviewed at iCAF today, Jane R wants ammendments made so this BC will not be going to IRC for approval today.
15/01/2018 Julie B - BC received </v>
          </cell>
          <cell r="BQ684" t="str">
            <v/>
          </cell>
          <cell r="BS684" t="str">
            <v/>
          </cell>
          <cell r="BU684" t="str">
            <v/>
          </cell>
          <cell r="BW684" t="str">
            <v/>
          </cell>
          <cell r="BX684" t="str">
            <v>Low</v>
          </cell>
          <cell r="BY684" t="str">
            <v/>
          </cell>
          <cell r="BZ684" t="str">
            <v/>
          </cell>
          <cell r="CA684" t="str">
            <v>T &amp; SS</v>
          </cell>
          <cell r="CB684" t="str">
            <v/>
          </cell>
          <cell r="CC684" t="str">
            <v>Third Party SI / Service Provider</v>
          </cell>
          <cell r="CD684" t="str">
            <v>Other</v>
          </cell>
          <cell r="CE684" t="str">
            <v>Other</v>
          </cell>
          <cell r="CF684" t="str">
            <v>31-100days</v>
          </cell>
          <cell r="CG684" t="b">
            <v>0</v>
          </cell>
          <cell r="CH684" t="str">
            <v/>
          </cell>
          <cell r="CJ684" t="b">
            <v>0</v>
          </cell>
          <cell r="CK684" t="b">
            <v>0</v>
          </cell>
          <cell r="CL684" t="b">
            <v>0</v>
          </cell>
          <cell r="CM684" t="str">
            <v/>
          </cell>
          <cell r="CO684" t="str">
            <v/>
          </cell>
          <cell r="CP684" t="str">
            <v/>
          </cell>
          <cell r="CQ684" t="b">
            <v>0</v>
          </cell>
          <cell r="CR684" t="b">
            <v>0</v>
          </cell>
          <cell r="CS684" t="str">
            <v>Both</v>
          </cell>
          <cell r="CT684" t="str">
            <v/>
          </cell>
          <cell r="CU684" t="str">
            <v/>
          </cell>
          <cell r="CV684" t="str">
            <v>Xoserve Internal CR (business improvement initiative)</v>
          </cell>
          <cell r="CW684" t="str">
            <v>Xoserve Only</v>
          </cell>
          <cell r="CX684" t="b">
            <v>0</v>
          </cell>
          <cell r="CY684" t="b">
            <v>0</v>
          </cell>
          <cell r="CZ684" t="b">
            <v>0</v>
          </cell>
          <cell r="DA684" t="b">
            <v>0</v>
          </cell>
          <cell r="DB684" t="str">
            <v>Service Area 23: Internal</v>
          </cell>
          <cell r="DC684" t="str">
            <v>None (Xoserve internal initiative)</v>
          </cell>
          <cell r="DD684" t="str">
            <v>Medium</v>
          </cell>
          <cell r="DE684" t="b">
            <v>0</v>
          </cell>
          <cell r="DF684" t="b">
            <v>0</v>
          </cell>
        </row>
        <row r="685">
          <cell r="A685" t="str">
            <v>4325</v>
          </cell>
          <cell r="B685" t="str">
            <v>Cisco Security Upgrade</v>
          </cell>
          <cell r="C685" t="str">
            <v>D1 - Change in delivery</v>
          </cell>
          <cell r="D685">
            <v>43143</v>
          </cell>
          <cell r="E685" t="str">
            <v>CO-RCVD 05/07/2017
BE-PROD 13/10/2017
Moved from BE-PROD to 7. Business Case in Progress 08/11/2017
11. Change In Delivery - 12/02/18</v>
          </cell>
          <cell r="F685" t="str">
            <v>The current security hardware in front of Gemini, DCC and EFT is aged and becoming end of life September 17 (hardware). The software is already on extended support.
When it becomes end of life we are more susceptible to security issues as identified by 3r</v>
          </cell>
          <cell r="G685" t="b">
            <v>0</v>
          </cell>
          <cell r="H685" t="str">
            <v>CR4324</v>
          </cell>
          <cell r="I685">
            <v>42915</v>
          </cell>
          <cell r="K685">
            <v>43133</v>
          </cell>
          <cell r="L685" t="b">
            <v>0</v>
          </cell>
          <cell r="M685" t="str">
            <v/>
          </cell>
          <cell r="N685" t="str">
            <v/>
          </cell>
          <cell r="O685" t="str">
            <v/>
          </cell>
          <cell r="P685" t="str">
            <v>Chris Fears</v>
          </cell>
          <cell r="Q685" t="str">
            <v>ICAF-05/07/17
Pre-Sanction approval via email 25/07/17 - Start Up Approach</v>
          </cell>
          <cell r="R685" t="str">
            <v>Jane Rocky</v>
          </cell>
          <cell r="S685" t="str">
            <v>Emily Pickard</v>
          </cell>
          <cell r="T685" t="str">
            <v>CR (Internal)</v>
          </cell>
          <cell r="U685" t="str">
            <v>LIVE</v>
          </cell>
          <cell r="V685" t="b">
            <v>0</v>
          </cell>
          <cell r="X685" t="str">
            <v>Jo Rooney</v>
          </cell>
          <cell r="AD685" t="str">
            <v/>
          </cell>
          <cell r="AF685" t="str">
            <v/>
          </cell>
          <cell r="AK685">
            <v>43069</v>
          </cell>
          <cell r="AN685" t="str">
            <v/>
          </cell>
          <cell r="AR685" t="str">
            <v/>
          </cell>
          <cell r="AS685" t="str">
            <v/>
          </cell>
          <cell r="AZ685" t="str">
            <v/>
          </cell>
          <cell r="BB685" t="str">
            <v/>
          </cell>
          <cell r="BC685" t="str">
            <v/>
          </cell>
          <cell r="BE685" t="b">
            <v>0</v>
          </cell>
          <cell r="BH685">
            <v>43338</v>
          </cell>
          <cell r="BM685" t="str">
            <v/>
          </cell>
          <cell r="BO685" t="str">
            <v xml:space="preserve">12/02/2018 Julie B - Business Case approved and signed off at IRC 07/02/18.
17/01/18 Julie B - Business Case reviewed at iCAF today, Jane R wants ammendments made so this BC will not be going to IRC for approval today.
15/01/2018 Julie B - BC received </v>
          </cell>
          <cell r="BQ685" t="str">
            <v/>
          </cell>
          <cell r="BS685" t="str">
            <v/>
          </cell>
          <cell r="BU685" t="str">
            <v/>
          </cell>
          <cell r="BW685" t="str">
            <v/>
          </cell>
          <cell r="BX685" t="str">
            <v>Low</v>
          </cell>
          <cell r="BY685" t="str">
            <v/>
          </cell>
          <cell r="BZ685" t="str">
            <v/>
          </cell>
          <cell r="CA685" t="str">
            <v>T &amp; SS</v>
          </cell>
          <cell r="CB685" t="str">
            <v/>
          </cell>
          <cell r="CC685" t="str">
            <v>Third Party SI / Service Provider</v>
          </cell>
          <cell r="CD685" t="str">
            <v>Other</v>
          </cell>
          <cell r="CE685" t="str">
            <v>Other</v>
          </cell>
          <cell r="CF685" t="str">
            <v>31-100days</v>
          </cell>
          <cell r="CG685" t="b">
            <v>0</v>
          </cell>
          <cell r="CH685" t="str">
            <v/>
          </cell>
          <cell r="CJ685" t="b">
            <v>0</v>
          </cell>
          <cell r="CK685" t="b">
            <v>0</v>
          </cell>
          <cell r="CL685" t="b">
            <v>0</v>
          </cell>
          <cell r="CM685" t="str">
            <v/>
          </cell>
          <cell r="CO685" t="str">
            <v/>
          </cell>
          <cell r="CP685" t="str">
            <v/>
          </cell>
          <cell r="CQ685" t="b">
            <v>0</v>
          </cell>
          <cell r="CR685" t="b">
            <v>0</v>
          </cell>
          <cell r="CS685" t="str">
            <v>No</v>
          </cell>
          <cell r="CT685" t="str">
            <v/>
          </cell>
          <cell r="CU685" t="str">
            <v/>
          </cell>
          <cell r="CV685" t="str">
            <v>Xoserve Internal CR (business improvement initiative)</v>
          </cell>
          <cell r="CW685" t="str">
            <v>Xoserve Only</v>
          </cell>
          <cell r="CX685" t="b">
            <v>0</v>
          </cell>
          <cell r="CY685" t="b">
            <v>0</v>
          </cell>
          <cell r="CZ685" t="b">
            <v>0</v>
          </cell>
          <cell r="DA685" t="b">
            <v>0</v>
          </cell>
          <cell r="DB685" t="str">
            <v>Service Area 23: Internal</v>
          </cell>
          <cell r="DC685" t="str">
            <v>None (Xoserve internal initiative)</v>
          </cell>
          <cell r="DD685" t="str">
            <v>Medium</v>
          </cell>
          <cell r="DE685" t="b">
            <v>0</v>
          </cell>
          <cell r="DF685" t="b">
            <v>0</v>
          </cell>
        </row>
        <row r="686">
          <cell r="A686" t="str">
            <v>4361</v>
          </cell>
          <cell r="B686" t="str">
            <v>Release 2 Delivery</v>
          </cell>
          <cell r="C686" t="str">
            <v>F1 - CCR/Closedown document in progress</v>
          </cell>
          <cell r="D686">
            <v>43290</v>
          </cell>
          <cell r="E686" t="str">
            <v>CO -RCVD 11/10/2017
BE-RCVD   11/10/2017
8. BER/Business Case Awaiting Pre-Sanction
10. BER/Busines Case Awaiting ChMC Approval
11. Change In Delivery</v>
          </cell>
          <cell r="F686" t="str">
            <v xml:space="preserve">As a result of UK Link Programme implementation (Release 1), a number of deferred changes have been identified for delivery in Future Release 2.  There are 22 Changes that have been proposed to be included for Release 2 delivery off which 10 will require </v>
          </cell>
          <cell r="G686" t="b">
            <v>0</v>
          </cell>
          <cell r="H686" t="str">
            <v/>
          </cell>
          <cell r="I686">
            <v>43019</v>
          </cell>
          <cell r="K686">
            <v>43221</v>
          </cell>
          <cell r="L686" t="b">
            <v>0</v>
          </cell>
          <cell r="M686" t="str">
            <v/>
          </cell>
          <cell r="N686" t="str">
            <v/>
          </cell>
          <cell r="O686" t="str">
            <v/>
          </cell>
          <cell r="P686" t="str">
            <v>Christina Francis</v>
          </cell>
          <cell r="Q686" t="str">
            <v>CP Approved by ChMC 11/10/17</v>
          </cell>
          <cell r="R686" t="str">
            <v>Lee Chambers</v>
          </cell>
          <cell r="S686" t="str">
            <v>Christina Francis</v>
          </cell>
          <cell r="T686" t="str">
            <v>CP</v>
          </cell>
          <cell r="U686" t="str">
            <v>LIVE</v>
          </cell>
          <cell r="V686" t="b">
            <v>0</v>
          </cell>
          <cell r="X686" t="str">
            <v>Charlotte Orsler</v>
          </cell>
          <cell r="AB686">
            <v>43019</v>
          </cell>
          <cell r="AD686" t="str">
            <v/>
          </cell>
          <cell r="AF686" t="str">
            <v>SENT</v>
          </cell>
          <cell r="AG686">
            <v>43019</v>
          </cell>
          <cell r="AN686" t="str">
            <v/>
          </cell>
          <cell r="AR686" t="str">
            <v/>
          </cell>
          <cell r="AS686" t="str">
            <v/>
          </cell>
          <cell r="AZ686" t="str">
            <v/>
          </cell>
          <cell r="BB686" t="str">
            <v/>
          </cell>
          <cell r="BC686" t="str">
            <v/>
          </cell>
          <cell r="BE686" t="b">
            <v>0</v>
          </cell>
          <cell r="BH686">
            <v>43282</v>
          </cell>
          <cell r="BI686">
            <v>43282</v>
          </cell>
          <cell r="BM686" t="str">
            <v/>
          </cell>
          <cell r="BO686" t="str">
            <v>18/01/18 Julie B - Notes from IRC 17th - AGREED: Risks - need to establish how solutions for work rounds are tracked. 
17/01/18 Julie B - Business Case reviewed at iCAF prior to going to IRC for approval today.
15/01/2018 Julie B - BC received and issue</v>
          </cell>
          <cell r="BQ686" t="str">
            <v/>
          </cell>
          <cell r="BS686" t="str">
            <v/>
          </cell>
          <cell r="BU686" t="str">
            <v/>
          </cell>
          <cell r="BW686" t="str">
            <v/>
          </cell>
          <cell r="BX686" t="str">
            <v/>
          </cell>
          <cell r="BY686" t="str">
            <v>2</v>
          </cell>
          <cell r="BZ686" t="str">
            <v/>
          </cell>
          <cell r="CA686" t="str">
            <v>R &amp; N</v>
          </cell>
          <cell r="CB686" t="str">
            <v/>
          </cell>
          <cell r="CC686" t="str">
            <v>Third Party SI / Service Provider</v>
          </cell>
          <cell r="CD686" t="str">
            <v>ISU</v>
          </cell>
          <cell r="CE686" t="str">
            <v>Other</v>
          </cell>
          <cell r="CF686" t="str">
            <v>100+days</v>
          </cell>
          <cell r="CG686" t="b">
            <v>0</v>
          </cell>
          <cell r="CH686" t="str">
            <v/>
          </cell>
          <cell r="CJ686" t="b">
            <v>0</v>
          </cell>
          <cell r="CK686" t="b">
            <v>0</v>
          </cell>
          <cell r="CL686" t="b">
            <v>0</v>
          </cell>
          <cell r="CM686" t="str">
            <v/>
          </cell>
          <cell r="CO686" t="str">
            <v/>
          </cell>
          <cell r="CP686" t="str">
            <v/>
          </cell>
          <cell r="CQ686" t="b">
            <v>0</v>
          </cell>
          <cell r="CR686" t="b">
            <v>0</v>
          </cell>
          <cell r="CS686" t="str">
            <v>Customer</v>
          </cell>
          <cell r="CT686" t="str">
            <v/>
          </cell>
          <cell r="CU686" t="str">
            <v/>
          </cell>
          <cell r="CV686" t="str">
            <v/>
          </cell>
          <cell r="CW686" t="str">
            <v/>
          </cell>
          <cell r="CX686" t="b">
            <v>0</v>
          </cell>
          <cell r="CY686" t="b">
            <v>0</v>
          </cell>
          <cell r="CZ686" t="b">
            <v>0</v>
          </cell>
          <cell r="DA686" t="b">
            <v>0</v>
          </cell>
          <cell r="DB686" t="str">
            <v>Service Area 17: UK Link Services</v>
          </cell>
          <cell r="DC686" t="str">
            <v>Two to Five</v>
          </cell>
          <cell r="DD686" t="str">
            <v>High</v>
          </cell>
          <cell r="DE686" t="b">
            <v>0</v>
          </cell>
          <cell r="DF686" t="b">
            <v>0</v>
          </cell>
          <cell r="DG686">
            <v>43019</v>
          </cell>
          <cell r="DH686">
            <v>43019</v>
          </cell>
          <cell r="DJ686">
            <v>43110</v>
          </cell>
        </row>
        <row r="687">
          <cell r="A687" t="str">
            <v>4378</v>
          </cell>
          <cell r="B687" t="str">
            <v>Solution Manager Upgrade</v>
          </cell>
          <cell r="C687" t="str">
            <v>F1 - CCR/Closedown document in progress</v>
          </cell>
          <cell r="D687">
            <v>43010</v>
          </cell>
          <cell r="E687" t="str">
            <v>11. Change in delivery - 05/01/18
CO-RCVD - 02/10/17
Moved from CO-RCVD to 7. Business Case in Progress
11. Change In Delivery
30/04 - 12. CCR/Closedown document in progress</v>
          </cell>
          <cell r="F687" t="str">
            <v>​What: The currently implemented Solution Manager (Solman) version 7.1, an important part of the UK Link landscape, is running out of primary SAP support on 31 Dec 2017, with extended support from SAP available. It is proposed that Solution Manager 7.1 is</v>
          </cell>
          <cell r="G687" t="b">
            <v>0</v>
          </cell>
          <cell r="H687" t="str">
            <v/>
          </cell>
          <cell r="I687">
            <v>43010</v>
          </cell>
          <cell r="K687">
            <v>43193</v>
          </cell>
          <cell r="L687" t="b">
            <v>0</v>
          </cell>
          <cell r="M687" t="str">
            <v/>
          </cell>
          <cell r="N687" t="str">
            <v/>
          </cell>
          <cell r="O687" t="str">
            <v/>
          </cell>
          <cell r="P687" t="str">
            <v>Smitha Pichrikat</v>
          </cell>
          <cell r="Q687" t="str">
            <v>ICAF approval on 04/10/17
Start-Up Approach Approved  - Pre-Sanction 31/10/17</v>
          </cell>
          <cell r="R687" t="str">
            <v>Lee Foster</v>
          </cell>
          <cell r="S687" t="str">
            <v>Neil Morgan</v>
          </cell>
          <cell r="T687" t="str">
            <v>CR (Internal)</v>
          </cell>
          <cell r="U687" t="str">
            <v>LIVE</v>
          </cell>
          <cell r="V687" t="b">
            <v>0</v>
          </cell>
          <cell r="X687" t="str">
            <v/>
          </cell>
          <cell r="AD687" t="str">
            <v/>
          </cell>
          <cell r="AF687" t="str">
            <v/>
          </cell>
          <cell r="AN687" t="str">
            <v/>
          </cell>
          <cell r="AR687" t="str">
            <v/>
          </cell>
          <cell r="AS687" t="str">
            <v/>
          </cell>
          <cell r="AZ687" t="str">
            <v/>
          </cell>
          <cell r="BB687" t="str">
            <v/>
          </cell>
          <cell r="BC687" t="str">
            <v/>
          </cell>
          <cell r="BE687" t="b">
            <v>0</v>
          </cell>
          <cell r="BH687">
            <v>43206</v>
          </cell>
          <cell r="BI687">
            <v>43206</v>
          </cell>
          <cell r="BM687" t="str">
            <v/>
          </cell>
          <cell r="BO687" t="str">
            <v>30/04/18 - ME update Project imp complete, in PIS 11/05 moved int closedown after this
05/01/18 - Julie B - Business case approved IRC on 12/12/17
03/01/2017 DC I have spoke to Smitha and she has advised me that Neil Morgan is dealing with this change, h</v>
          </cell>
          <cell r="BQ687" t="str">
            <v/>
          </cell>
          <cell r="BS687" t="str">
            <v/>
          </cell>
          <cell r="BU687" t="str">
            <v/>
          </cell>
          <cell r="BW687" t="str">
            <v/>
          </cell>
          <cell r="BX687" t="str">
            <v/>
          </cell>
          <cell r="BY687" t="str">
            <v/>
          </cell>
          <cell r="BZ687" t="str">
            <v/>
          </cell>
          <cell r="CA687" t="str">
            <v>R &amp; N</v>
          </cell>
          <cell r="CB687" t="str">
            <v/>
          </cell>
          <cell r="CC687" t="str">
            <v>Third Party SI / Service Provider</v>
          </cell>
          <cell r="CD687" t="str">
            <v>ISU</v>
          </cell>
          <cell r="CE687" t="str">
            <v>Other</v>
          </cell>
          <cell r="CF687" t="str">
            <v>31-100days</v>
          </cell>
          <cell r="CG687" t="b">
            <v>0</v>
          </cell>
          <cell r="CH687" t="str">
            <v/>
          </cell>
          <cell r="CJ687" t="b">
            <v>0</v>
          </cell>
          <cell r="CK687" t="b">
            <v>0</v>
          </cell>
          <cell r="CL687" t="b">
            <v>0</v>
          </cell>
          <cell r="CM687" t="str">
            <v/>
          </cell>
          <cell r="CO687" t="str">
            <v/>
          </cell>
          <cell r="CP687" t="str">
            <v/>
          </cell>
          <cell r="CQ687" t="b">
            <v>0</v>
          </cell>
          <cell r="CR687" t="b">
            <v>0</v>
          </cell>
          <cell r="CS687" t="str">
            <v>No</v>
          </cell>
          <cell r="CT687" t="str">
            <v/>
          </cell>
          <cell r="CU687" t="str">
            <v/>
          </cell>
          <cell r="CV687" t="str">
            <v>Xoserve Internal CR (business improvement initiative)</v>
          </cell>
          <cell r="CW687" t="str">
            <v>Xoserve Only</v>
          </cell>
          <cell r="CX687" t="b">
            <v>0</v>
          </cell>
          <cell r="CY687" t="b">
            <v>0</v>
          </cell>
          <cell r="CZ687" t="b">
            <v>0</v>
          </cell>
          <cell r="DA687" t="b">
            <v>0</v>
          </cell>
          <cell r="DB687" t="str">
            <v>Service Area 23: Internal</v>
          </cell>
          <cell r="DC687" t="str">
            <v>None (Xoserve internal initiative)</v>
          </cell>
          <cell r="DD687" t="str">
            <v>Medium</v>
          </cell>
          <cell r="DE687" t="b">
            <v>0</v>
          </cell>
          <cell r="DF687" t="b">
            <v>0</v>
          </cell>
        </row>
        <row r="688">
          <cell r="A688" t="str">
            <v>4575</v>
          </cell>
          <cell r="B688" t="str">
            <v>Introduction of a R&amp;N Minor Release Delivery Mechanism</v>
          </cell>
          <cell r="C688" t="str">
            <v>F1 - CCR/Closedown document in progress</v>
          </cell>
          <cell r="D688">
            <v>43249</v>
          </cell>
          <cell r="E688" t="str">
            <v>1. Awaiting ICAF Assignment
7. BER/Business Case In Progress
12/01/2018
11. Change in delivery
F1 - CCR/Closedown document in progress</v>
          </cell>
          <cell r="F688" t="str">
            <v/>
          </cell>
          <cell r="G688" t="b">
            <v>0</v>
          </cell>
          <cell r="H688" t="str">
            <v/>
          </cell>
          <cell r="I688">
            <v>43109</v>
          </cell>
          <cell r="K688">
            <v>43235</v>
          </cell>
          <cell r="L688" t="b">
            <v>0</v>
          </cell>
          <cell r="M688" t="str">
            <v/>
          </cell>
          <cell r="N688" t="str">
            <v/>
          </cell>
          <cell r="O688" t="str">
            <v/>
          </cell>
          <cell r="P688" t="str">
            <v>Lee Chambers</v>
          </cell>
          <cell r="Q688" t="str">
            <v/>
          </cell>
          <cell r="R688" t="str">
            <v>Alex Stuart</v>
          </cell>
          <cell r="S688" t="str">
            <v>Matt Rider</v>
          </cell>
          <cell r="T688" t="str">
            <v>CR (Internal)</v>
          </cell>
          <cell r="U688" t="str">
            <v>LIVE</v>
          </cell>
          <cell r="V688" t="b">
            <v>0</v>
          </cell>
          <cell r="X688" t="str">
            <v/>
          </cell>
          <cell r="AD688" t="str">
            <v/>
          </cell>
          <cell r="AF688" t="str">
            <v/>
          </cell>
          <cell r="AN688" t="str">
            <v/>
          </cell>
          <cell r="AR688" t="str">
            <v/>
          </cell>
          <cell r="AS688" t="str">
            <v/>
          </cell>
          <cell r="AZ688" t="str">
            <v/>
          </cell>
          <cell r="BB688" t="str">
            <v/>
          </cell>
          <cell r="BC688" t="str">
            <v/>
          </cell>
          <cell r="BE688" t="b">
            <v>0</v>
          </cell>
          <cell r="BH688">
            <v>43235</v>
          </cell>
          <cell r="BM688" t="str">
            <v/>
          </cell>
          <cell r="BO688" t="str">
            <v>21/06/2018 DC Matt Rider is the PM, he will be doing the closdown documentation
Minor Release delivery now in place, change moved to closedown - Julie B 29/05/18
18/01/18 - Julie B - IRC notes - AGREED
17/01/18 Julie B - Business Case reviewed at iCAF p</v>
          </cell>
          <cell r="BQ688" t="str">
            <v/>
          </cell>
          <cell r="BS688" t="str">
            <v/>
          </cell>
          <cell r="BU688" t="str">
            <v/>
          </cell>
          <cell r="BW688" t="str">
            <v/>
          </cell>
          <cell r="BX688" t="str">
            <v/>
          </cell>
          <cell r="BY688" t="str">
            <v/>
          </cell>
          <cell r="BZ688" t="str">
            <v/>
          </cell>
          <cell r="CA688" t="str">
            <v>R &amp; N</v>
          </cell>
          <cell r="CB688" t="str">
            <v/>
          </cell>
          <cell r="CC688" t="str">
            <v>Third Party SI / Service Provider</v>
          </cell>
          <cell r="CD688" t="str">
            <v/>
          </cell>
          <cell r="CE688" t="str">
            <v/>
          </cell>
          <cell r="CF688" t="str">
            <v/>
          </cell>
          <cell r="CG688" t="b">
            <v>0</v>
          </cell>
          <cell r="CH688" t="str">
            <v/>
          </cell>
          <cell r="CJ688" t="b">
            <v>0</v>
          </cell>
          <cell r="CK688" t="b">
            <v>0</v>
          </cell>
          <cell r="CL688" t="b">
            <v>0</v>
          </cell>
          <cell r="CM688" t="str">
            <v/>
          </cell>
          <cell r="CN688">
            <v>0</v>
          </cell>
          <cell r="CO688" t="str">
            <v/>
          </cell>
          <cell r="CP688" t="str">
            <v/>
          </cell>
          <cell r="CQ688" t="b">
            <v>0</v>
          </cell>
          <cell r="CR688" t="b">
            <v>0</v>
          </cell>
          <cell r="CS688" t="str">
            <v/>
          </cell>
          <cell r="CT688" t="str">
            <v/>
          </cell>
          <cell r="CU688" t="str">
            <v/>
          </cell>
          <cell r="CV688" t="str">
            <v>Xoserve Internal CR (business improvement initiative)</v>
          </cell>
          <cell r="CW688" t="str">
            <v>Xoserve Only</v>
          </cell>
          <cell r="CX688" t="b">
            <v>0</v>
          </cell>
          <cell r="CY688" t="b">
            <v>0</v>
          </cell>
          <cell r="CZ688" t="b">
            <v>0</v>
          </cell>
          <cell r="DA688" t="b">
            <v>0</v>
          </cell>
          <cell r="DB688" t="str">
            <v>Service Area 23: Internal</v>
          </cell>
          <cell r="DC688" t="str">
            <v>None (Xoserve internal initiative)</v>
          </cell>
          <cell r="DD688" t="str">
            <v>Medium</v>
          </cell>
          <cell r="DE688" t="b">
            <v>0</v>
          </cell>
          <cell r="DF688" t="b">
            <v>0</v>
          </cell>
        </row>
        <row r="689">
          <cell r="A689" t="str">
            <v>4562</v>
          </cell>
          <cell r="B689" t="str">
            <v>Testing Lifecyle Improvements</v>
          </cell>
          <cell r="C689" t="str">
            <v>D1 - Change in delivery</v>
          </cell>
          <cell r="D689">
            <v>43157</v>
          </cell>
          <cell r="E689" t="str">
            <v>1. Awaiting ICAF Assignment
2.1. Start-Up Approach In Progress
7. BER/Business Case In Progress
11. Change In Delivery</v>
          </cell>
          <cell r="F689" t="str">
            <v>Xoserve’s delivery mechanism is currently inefficient.  There are a number of areas within the project delivery lifecycle that require enhancement and the introduction of consistent tooling and procedures.  By utilising the captured lessons learned and th</v>
          </cell>
          <cell r="G689" t="b">
            <v>0</v>
          </cell>
          <cell r="H689" t="str">
            <v/>
          </cell>
          <cell r="I689">
            <v>43087</v>
          </cell>
          <cell r="K689">
            <v>43190</v>
          </cell>
          <cell r="L689" t="b">
            <v>0</v>
          </cell>
          <cell r="M689" t="str">
            <v/>
          </cell>
          <cell r="N689" t="str">
            <v/>
          </cell>
          <cell r="O689" t="str">
            <v/>
          </cell>
          <cell r="P689" t="str">
            <v>Andy Simpson</v>
          </cell>
          <cell r="Q689" t="str">
            <v/>
          </cell>
          <cell r="R689" t="str">
            <v>Steve Adcock</v>
          </cell>
          <cell r="S689" t="str">
            <v>Debi Jones</v>
          </cell>
          <cell r="T689" t="str">
            <v>CR (Internal)</v>
          </cell>
          <cell r="U689" t="str">
            <v>LIVE</v>
          </cell>
          <cell r="V689" t="b">
            <v>0</v>
          </cell>
          <cell r="X689" t="str">
            <v/>
          </cell>
          <cell r="AD689" t="str">
            <v/>
          </cell>
          <cell r="AF689" t="str">
            <v/>
          </cell>
          <cell r="AN689" t="str">
            <v/>
          </cell>
          <cell r="AR689" t="str">
            <v/>
          </cell>
          <cell r="AS689" t="str">
            <v/>
          </cell>
          <cell r="AZ689" t="str">
            <v/>
          </cell>
          <cell r="BB689" t="str">
            <v/>
          </cell>
          <cell r="BC689" t="str">
            <v/>
          </cell>
          <cell r="BE689" t="b">
            <v>0</v>
          </cell>
          <cell r="BH689">
            <v>43465</v>
          </cell>
          <cell r="BM689" t="str">
            <v/>
          </cell>
          <cell r="BO689" t="str">
            <v>25/06/2018 RJ - Change title updated from 'Business Excellence' to 'Testing Lifecycle Improvements' as requested by Jon Follows via email.
21/06/2018 RJ - Please see the following comments from Andy Simpson:
For each of my initiatives I have defined a yea</v>
          </cell>
          <cell r="BQ689" t="str">
            <v/>
          </cell>
          <cell r="BS689" t="str">
            <v/>
          </cell>
          <cell r="BU689" t="str">
            <v/>
          </cell>
          <cell r="BW689" t="str">
            <v/>
          </cell>
          <cell r="BX689" t="str">
            <v/>
          </cell>
          <cell r="BY689" t="str">
            <v/>
          </cell>
          <cell r="BZ689" t="str">
            <v/>
          </cell>
          <cell r="CA689" t="str">
            <v>T &amp; SS</v>
          </cell>
          <cell r="CB689" t="str">
            <v/>
          </cell>
          <cell r="CC689" t="str">
            <v>Third Party SI / Service Provider</v>
          </cell>
          <cell r="CD689" t="str">
            <v>Other</v>
          </cell>
          <cell r="CE689" t="str">
            <v/>
          </cell>
          <cell r="CF689" t="str">
            <v/>
          </cell>
          <cell r="CG689" t="b">
            <v>0</v>
          </cell>
          <cell r="CH689" t="str">
            <v/>
          </cell>
          <cell r="CJ689" t="b">
            <v>0</v>
          </cell>
          <cell r="CK689" t="b">
            <v>0</v>
          </cell>
          <cell r="CL689" t="b">
            <v>0</v>
          </cell>
          <cell r="CM689" t="str">
            <v/>
          </cell>
          <cell r="CN689">
            <v>0</v>
          </cell>
          <cell r="CO689" t="str">
            <v/>
          </cell>
          <cell r="CP689" t="str">
            <v/>
          </cell>
          <cell r="CQ689" t="b">
            <v>0</v>
          </cell>
          <cell r="CR689" t="b">
            <v>0</v>
          </cell>
          <cell r="CS689" t="str">
            <v/>
          </cell>
          <cell r="CT689" t="str">
            <v/>
          </cell>
          <cell r="CU689" t="str">
            <v/>
          </cell>
          <cell r="CV689" t="str">
            <v>Xoserve Internal CR (business improvement initiative)</v>
          </cell>
          <cell r="CW689" t="str">
            <v>Xoserve Only</v>
          </cell>
          <cell r="CX689" t="b">
            <v>0</v>
          </cell>
          <cell r="CY689" t="b">
            <v>0</v>
          </cell>
          <cell r="CZ689" t="b">
            <v>0</v>
          </cell>
          <cell r="DA689" t="b">
            <v>0</v>
          </cell>
          <cell r="DB689" t="str">
            <v>Service Area 23: Internal</v>
          </cell>
          <cell r="DC689" t="str">
            <v>None (Xoserve internal initiative)</v>
          </cell>
          <cell r="DD689" t="str">
            <v>Medium</v>
          </cell>
          <cell r="DE689" t="b">
            <v>0</v>
          </cell>
          <cell r="DF689" t="b">
            <v>0</v>
          </cell>
        </row>
        <row r="690">
          <cell r="A690" t="str">
            <v>4470</v>
          </cell>
          <cell r="B690" t="str">
            <v>MI &amp; KPI Dashboard for Business Operations</v>
          </cell>
          <cell r="C690" t="str">
            <v>Z1 - Change completed</v>
          </cell>
          <cell r="D690">
            <v>43224</v>
          </cell>
          <cell r="E690" t="str">
            <v>CO-RCVD 30/10/2017
Moved from CO-RCVD to 2.1 Start Up Approach in Progress 09/11/2017
11. Change In Delivery
12. CCR/Closedown document in progress
Z1 - Change completed</v>
          </cell>
          <cell r="F690" t="str">
            <v/>
          </cell>
          <cell r="G690" t="b">
            <v>0</v>
          </cell>
          <cell r="H690" t="str">
            <v/>
          </cell>
          <cell r="I690">
            <v>42825</v>
          </cell>
          <cell r="K690">
            <v>43405</v>
          </cell>
          <cell r="L690" t="b">
            <v>0</v>
          </cell>
          <cell r="M690" t="str">
            <v/>
          </cell>
          <cell r="N690" t="str">
            <v/>
          </cell>
          <cell r="O690" t="str">
            <v/>
          </cell>
          <cell r="P690" t="str">
            <v>Michele Downes</v>
          </cell>
          <cell r="Q690" t="str">
            <v/>
          </cell>
          <cell r="R690" t="str">
            <v/>
          </cell>
          <cell r="S690" t="str">
            <v>Jo Duncan</v>
          </cell>
          <cell r="T690" t="str">
            <v>CR (Internal)</v>
          </cell>
          <cell r="U690" t="str">
            <v>COMPLETE</v>
          </cell>
          <cell r="V690" t="b">
            <v>0</v>
          </cell>
          <cell r="W690">
            <v>43224</v>
          </cell>
          <cell r="X690" t="str">
            <v/>
          </cell>
          <cell r="AD690" t="str">
            <v/>
          </cell>
          <cell r="AF690" t="str">
            <v/>
          </cell>
          <cell r="AN690" t="str">
            <v/>
          </cell>
          <cell r="AR690" t="str">
            <v/>
          </cell>
          <cell r="AS690" t="str">
            <v/>
          </cell>
          <cell r="AZ690" t="str">
            <v/>
          </cell>
          <cell r="BB690" t="str">
            <v/>
          </cell>
          <cell r="BC690" t="str">
            <v/>
          </cell>
          <cell r="BE690" t="b">
            <v>0</v>
          </cell>
          <cell r="BH690">
            <v>43154</v>
          </cell>
          <cell r="BI690">
            <v>43154</v>
          </cell>
          <cell r="BM690" t="str">
            <v/>
          </cell>
          <cell r="BO690" t="str">
            <v>05/02/2018  Dc Email from Steve Concannon to say this change was deployed 23/2
01/03/18 Julie B - Data confirmed delivery/deployment - Harfan to confirm via email.
23/02/18 Julie B - Data confirmed on track for delivery/deployment today
16/02/18 - Harfa</v>
          </cell>
          <cell r="BQ690" t="str">
            <v/>
          </cell>
          <cell r="BS690" t="str">
            <v/>
          </cell>
          <cell r="BU690" t="str">
            <v/>
          </cell>
          <cell r="BW690" t="str">
            <v/>
          </cell>
          <cell r="BX690" t="str">
            <v/>
          </cell>
          <cell r="BY690" t="str">
            <v/>
          </cell>
          <cell r="BZ690" t="str">
            <v>UKLP IADBI312v2</v>
          </cell>
          <cell r="CA690" t="str">
            <v>Data Office</v>
          </cell>
          <cell r="CB690" t="str">
            <v/>
          </cell>
          <cell r="CC690" t="str">
            <v>Project Delivery</v>
          </cell>
          <cell r="CD690" t="str">
            <v>Other</v>
          </cell>
          <cell r="CE690" t="str">
            <v>Other</v>
          </cell>
          <cell r="CF690" t="str">
            <v>31-100days</v>
          </cell>
          <cell r="CG690" t="b">
            <v>0</v>
          </cell>
          <cell r="CH690" t="str">
            <v/>
          </cell>
          <cell r="CJ690" t="b">
            <v>0</v>
          </cell>
          <cell r="CK690" t="b">
            <v>0</v>
          </cell>
          <cell r="CL690" t="b">
            <v>0</v>
          </cell>
          <cell r="CM690" t="str">
            <v/>
          </cell>
          <cell r="CO690" t="str">
            <v/>
          </cell>
          <cell r="CP690" t="str">
            <v/>
          </cell>
          <cell r="CQ690" t="b">
            <v>0</v>
          </cell>
          <cell r="CR690" t="b">
            <v>0</v>
          </cell>
          <cell r="CS690" t="str">
            <v>customer</v>
          </cell>
          <cell r="CT690" t="str">
            <v/>
          </cell>
          <cell r="CU690" t="str">
            <v/>
          </cell>
          <cell r="CV690" t="str">
            <v>Xoserve Internal CR (business improvement initiative)</v>
          </cell>
          <cell r="CW690" t="str">
            <v>Xoserve Only</v>
          </cell>
          <cell r="CX690" t="b">
            <v>0</v>
          </cell>
          <cell r="CY690" t="b">
            <v>0</v>
          </cell>
          <cell r="CZ690" t="b">
            <v>0</v>
          </cell>
          <cell r="DA690" t="b">
            <v>0</v>
          </cell>
          <cell r="DB690" t="str">
            <v>Service Area 23: Internal</v>
          </cell>
          <cell r="DC690" t="str">
            <v>None (Xoserve internal initiative)</v>
          </cell>
          <cell r="DD690" t="str">
            <v>Low</v>
          </cell>
          <cell r="DE690" t="b">
            <v>0</v>
          </cell>
          <cell r="DF690" t="b">
            <v>0</v>
          </cell>
        </row>
        <row r="691">
          <cell r="A691" t="str">
            <v>4353</v>
          </cell>
          <cell r="B691" t="str">
            <v>General Data Protection Regulation and Data Protection Bill</v>
          </cell>
          <cell r="C691" t="str">
            <v>Z1 - Change completed</v>
          </cell>
          <cell r="D691">
            <v>43308</v>
          </cell>
          <cell r="E691" t="str">
            <v>CO-RCVD 30/08/2017
moved from CO-RCVD to 2.1 Start up approach in progress
08/11/2017
11. Change In Delivery 06/02/18
F1 - CCR/Closedown document in progress
Z1 - Change completed</v>
          </cell>
          <cell r="F691" t="str">
            <v>The General Data Protection Regulation takes effect in the UK on 25 May 2018, this will replace the provisions of the Data Protection Act 1998.  New rules will be in place which strengthen individuals rights over their data and there will be greater accou</v>
          </cell>
          <cell r="G691" t="b">
            <v>0</v>
          </cell>
          <cell r="H691" t="str">
            <v/>
          </cell>
          <cell r="I691">
            <v>42971</v>
          </cell>
          <cell r="K691">
            <v>43193</v>
          </cell>
          <cell r="L691" t="b">
            <v>0</v>
          </cell>
          <cell r="M691" t="str">
            <v/>
          </cell>
          <cell r="N691" t="str">
            <v/>
          </cell>
          <cell r="O691" t="str">
            <v/>
          </cell>
          <cell r="P691" t="str">
            <v>Emma Mascall</v>
          </cell>
          <cell r="Q691" t="str">
            <v>ICAF 30/08/17</v>
          </cell>
          <cell r="R691" t="str">
            <v>Rofi Ihsan</v>
          </cell>
          <cell r="S691" t="str">
            <v>Sally Hall</v>
          </cell>
          <cell r="T691" t="str">
            <v>CR (Internal)</v>
          </cell>
          <cell r="U691" t="str">
            <v>COMPLETE</v>
          </cell>
          <cell r="V691" t="b">
            <v>0</v>
          </cell>
          <cell r="W691">
            <v>43308</v>
          </cell>
          <cell r="X691" t="str">
            <v/>
          </cell>
          <cell r="AD691" t="str">
            <v/>
          </cell>
          <cell r="AF691" t="str">
            <v/>
          </cell>
          <cell r="AN691" t="str">
            <v/>
          </cell>
          <cell r="AR691" t="str">
            <v/>
          </cell>
          <cell r="AS691" t="str">
            <v/>
          </cell>
          <cell r="AZ691" t="str">
            <v/>
          </cell>
          <cell r="BB691" t="str">
            <v/>
          </cell>
          <cell r="BC691" t="str">
            <v/>
          </cell>
          <cell r="BE691" t="b">
            <v>0</v>
          </cell>
          <cell r="BH691">
            <v>43246</v>
          </cell>
          <cell r="BI691">
            <v>43245</v>
          </cell>
          <cell r="BM691" t="str">
            <v/>
          </cell>
          <cell r="BO691" t="str">
            <v>27/07/2018 DC Confirmation from Ian Bevan that this change can be closed as all documentation has been received.
04/06/2018 DC Tammy Gardener has sent an email to say the project went live 25/5, we have not had a PAT tool completed for this project.  I ha</v>
          </cell>
          <cell r="BQ691" t="str">
            <v/>
          </cell>
          <cell r="BS691" t="str">
            <v/>
          </cell>
          <cell r="BU691" t="str">
            <v/>
          </cell>
          <cell r="BW691" t="str">
            <v/>
          </cell>
          <cell r="BX691" t="str">
            <v/>
          </cell>
          <cell r="BY691" t="str">
            <v/>
          </cell>
          <cell r="BZ691" t="str">
            <v/>
          </cell>
          <cell r="CA691" t="str">
            <v>Other</v>
          </cell>
          <cell r="CB691" t="str">
            <v/>
          </cell>
          <cell r="CC691" t="str">
            <v>Xoserve Resource</v>
          </cell>
          <cell r="CD691" t="str">
            <v>Other</v>
          </cell>
          <cell r="CE691" t="str">
            <v>Other</v>
          </cell>
          <cell r="CF691" t="str">
            <v>31-100days</v>
          </cell>
          <cell r="CG691" t="b">
            <v>0</v>
          </cell>
          <cell r="CH691" t="str">
            <v/>
          </cell>
          <cell r="CJ691" t="b">
            <v>0</v>
          </cell>
          <cell r="CK691" t="b">
            <v>0</v>
          </cell>
          <cell r="CL691" t="b">
            <v>0</v>
          </cell>
          <cell r="CM691" t="str">
            <v/>
          </cell>
          <cell r="CO691" t="str">
            <v/>
          </cell>
          <cell r="CP691" t="str">
            <v/>
          </cell>
          <cell r="CQ691" t="b">
            <v>0</v>
          </cell>
          <cell r="CR691" t="b">
            <v>0</v>
          </cell>
          <cell r="CS691" t="str">
            <v>Customer and Consumer</v>
          </cell>
          <cell r="CT691" t="str">
            <v/>
          </cell>
          <cell r="CU691" t="str">
            <v/>
          </cell>
          <cell r="CV691" t="str">
            <v>Xoserve Internal CR (business improvement initiative)</v>
          </cell>
          <cell r="CW691" t="str">
            <v>Xoserve Only</v>
          </cell>
          <cell r="CX691" t="b">
            <v>0</v>
          </cell>
          <cell r="CY691" t="b">
            <v>0</v>
          </cell>
          <cell r="CZ691" t="b">
            <v>0</v>
          </cell>
          <cell r="DA691" t="b">
            <v>0</v>
          </cell>
          <cell r="DB691" t="str">
            <v>Service Area 23: Internal</v>
          </cell>
          <cell r="DC691" t="str">
            <v>None (Xoserve internal initiative)</v>
          </cell>
          <cell r="DD691" t="str">
            <v>Medium</v>
          </cell>
          <cell r="DE691" t="b">
            <v>0</v>
          </cell>
          <cell r="DF691" t="b">
            <v>0</v>
          </cell>
        </row>
        <row r="692">
          <cell r="A692" t="str">
            <v>4379</v>
          </cell>
          <cell r="B692" t="str">
            <v>Entry Scheduling (Entry and Exit Scheduling Summary Report &amp; Detailed ESC Report) Bio Methane Exclusion</v>
          </cell>
          <cell r="C692" t="str">
            <v>Z1 - Change completed</v>
          </cell>
          <cell r="D692">
            <v>42795</v>
          </cell>
          <cell r="E692" t="str">
            <v>CO RCVD - 11/10/2017
CO-RCVD changed to 11. Change In Delivery
12. CCR/Closedown document in progress</v>
          </cell>
          <cell r="F692" t="str">
            <v>The SAP BW Reports that were delivered as part of Project Nexus were built in line with the specifications of the Legacy IP Reports. However, due to Gemini Consequential Change the reports do not allow us to validate the Entry Scheduling charges correctly</v>
          </cell>
          <cell r="G692" t="b">
            <v>0</v>
          </cell>
          <cell r="H692" t="str">
            <v/>
          </cell>
          <cell r="I692">
            <v>43019</v>
          </cell>
          <cell r="K692">
            <v>43343</v>
          </cell>
          <cell r="L692" t="b">
            <v>0</v>
          </cell>
          <cell r="M692" t="str">
            <v/>
          </cell>
          <cell r="N692" t="str">
            <v/>
          </cell>
          <cell r="O692" t="str">
            <v/>
          </cell>
          <cell r="P692" t="str">
            <v>Matthew Newman</v>
          </cell>
          <cell r="Q692" t="str">
            <v>ICAF 11/10 /17</v>
          </cell>
          <cell r="R692" t="str">
            <v>Andy Miller</v>
          </cell>
          <cell r="S692" t="str">
            <v>Jo Duncan</v>
          </cell>
          <cell r="T692" t="str">
            <v>CR (Internal)</v>
          </cell>
          <cell r="U692" t="str">
            <v>COMPLETE</v>
          </cell>
          <cell r="V692" t="b">
            <v>0</v>
          </cell>
          <cell r="X692" t="str">
            <v/>
          </cell>
          <cell r="AD692" t="str">
            <v/>
          </cell>
          <cell r="AF692" t="str">
            <v/>
          </cell>
          <cell r="AN692" t="str">
            <v/>
          </cell>
          <cell r="AR692" t="str">
            <v/>
          </cell>
          <cell r="AS692" t="str">
            <v/>
          </cell>
          <cell r="AZ692" t="str">
            <v/>
          </cell>
          <cell r="BB692" t="str">
            <v/>
          </cell>
          <cell r="BC692" t="str">
            <v/>
          </cell>
          <cell r="BE692" t="b">
            <v>0</v>
          </cell>
          <cell r="BH692">
            <v>43154</v>
          </cell>
          <cell r="BI692">
            <v>43154</v>
          </cell>
          <cell r="BM692" t="str">
            <v/>
          </cell>
          <cell r="BO692" t="str">
            <v xml:space="preserve">23/03/2018: AH Email confirmation received change completed successfully
05/02/2018 DC Steve Concannon confimed via email this change was deployed 23/02.
01/03/18 Julie B - Data confirmed delivery/deployment - Harfan to send an email confirming
23/02/18 </v>
          </cell>
          <cell r="BQ692" t="str">
            <v/>
          </cell>
          <cell r="BS692" t="str">
            <v/>
          </cell>
          <cell r="BU692" t="str">
            <v/>
          </cell>
          <cell r="BW692" t="str">
            <v/>
          </cell>
          <cell r="BX692" t="str">
            <v/>
          </cell>
          <cell r="BY692" t="str">
            <v/>
          </cell>
          <cell r="BZ692" t="str">
            <v/>
          </cell>
          <cell r="CA692" t="str">
            <v>Data Office</v>
          </cell>
          <cell r="CB692" t="str">
            <v>XO3571</v>
          </cell>
          <cell r="CC692" t="str">
            <v>Project Delivery</v>
          </cell>
          <cell r="CD692" t="str">
            <v>BW</v>
          </cell>
          <cell r="CE692" t="str">
            <v>Other</v>
          </cell>
          <cell r="CF692" t="str">
            <v>31-100days</v>
          </cell>
          <cell r="CG692" t="b">
            <v>0</v>
          </cell>
          <cell r="CH692" t="str">
            <v/>
          </cell>
          <cell r="CJ692" t="b">
            <v>0</v>
          </cell>
          <cell r="CK692" t="b">
            <v>0</v>
          </cell>
          <cell r="CL692" t="b">
            <v>0</v>
          </cell>
          <cell r="CM692" t="str">
            <v/>
          </cell>
          <cell r="CO692" t="str">
            <v/>
          </cell>
          <cell r="CP692" t="str">
            <v/>
          </cell>
          <cell r="CQ692" t="b">
            <v>0</v>
          </cell>
          <cell r="CR692" t="b">
            <v>0</v>
          </cell>
          <cell r="CS692" t="str">
            <v/>
          </cell>
          <cell r="CT692" t="str">
            <v/>
          </cell>
          <cell r="CU692" t="str">
            <v/>
          </cell>
          <cell r="CV692" t="str">
            <v>Xoserve Internal CR (business improvement initiative)</v>
          </cell>
          <cell r="CW692" t="str">
            <v>One Market Group</v>
          </cell>
          <cell r="CX692" t="b">
            <v>0</v>
          </cell>
          <cell r="CY692" t="b">
            <v>1</v>
          </cell>
          <cell r="CZ692" t="b">
            <v>0</v>
          </cell>
          <cell r="DA692" t="b">
            <v>0</v>
          </cell>
          <cell r="DB692" t="str">
            <v>Service Area 23: Internal</v>
          </cell>
          <cell r="DC692" t="str">
            <v>None (Xoserve internal initiative)</v>
          </cell>
          <cell r="DD692" t="str">
            <v>Low</v>
          </cell>
          <cell r="DE692" t="b">
            <v>0</v>
          </cell>
          <cell r="DF692" t="b">
            <v>0</v>
          </cell>
        </row>
        <row r="693">
          <cell r="A693" t="str">
            <v>4440</v>
          </cell>
          <cell r="B693" t="str">
            <v>Npower MPRN Information report</v>
          </cell>
          <cell r="C693" t="str">
            <v>D1 - Change in delivery</v>
          </cell>
          <cell r="D693">
            <v>43119</v>
          </cell>
          <cell r="E693" t="str">
            <v>CO-RCVD - 30/10/2017
Moved from CO-RCVD to 2.1 Start Up Approach in Progress 08/11/2017
12. CCR/Internal Closedown Document In Progress
11. Change in delivery</v>
          </cell>
          <cell r="F693" t="str">
            <v/>
          </cell>
          <cell r="G693" t="b">
            <v>0</v>
          </cell>
          <cell r="H693" t="str">
            <v/>
          </cell>
          <cell r="I693">
            <v>42586</v>
          </cell>
          <cell r="K693">
            <v>43217</v>
          </cell>
          <cell r="L693" t="b">
            <v>0</v>
          </cell>
          <cell r="M693" t="str">
            <v/>
          </cell>
          <cell r="N693" t="str">
            <v/>
          </cell>
          <cell r="O693" t="str">
            <v/>
          </cell>
          <cell r="P693" t="str">
            <v>Emma Partlett</v>
          </cell>
          <cell r="Q693" t="str">
            <v/>
          </cell>
          <cell r="R693" t="str">
            <v>Emma Smith</v>
          </cell>
          <cell r="S693" t="str">
            <v>Jo Duncan</v>
          </cell>
          <cell r="T693" t="str">
            <v>CR (ASR)</v>
          </cell>
          <cell r="U693" t="str">
            <v>LIVE</v>
          </cell>
          <cell r="V693" t="b">
            <v>0</v>
          </cell>
          <cell r="X693" t="str">
            <v/>
          </cell>
          <cell r="AD693" t="str">
            <v/>
          </cell>
          <cell r="AF693" t="str">
            <v/>
          </cell>
          <cell r="AN693" t="str">
            <v/>
          </cell>
          <cell r="AR693" t="str">
            <v/>
          </cell>
          <cell r="AS693" t="str">
            <v/>
          </cell>
          <cell r="AZ693" t="str">
            <v/>
          </cell>
          <cell r="BB693" t="str">
            <v/>
          </cell>
          <cell r="BC693" t="str">
            <v/>
          </cell>
          <cell r="BE693" t="b">
            <v>0</v>
          </cell>
          <cell r="BH693">
            <v>43371</v>
          </cell>
          <cell r="BM693" t="str">
            <v/>
          </cell>
          <cell r="BO693" t="str">
            <v xml:space="preserve">20/07/2018 HS - relates to Universe changes. Could possibly be delivered with no cost by R&amp;N. Jo Duncan will update when she has more information.
13/07/2018 RJ - Universe change so moved to end of Sepetember.
06/07/2018 RJ - Universal change.
25/06/2018 </v>
          </cell>
          <cell r="BQ693" t="str">
            <v/>
          </cell>
          <cell r="BS693" t="str">
            <v/>
          </cell>
          <cell r="BU693" t="str">
            <v/>
          </cell>
          <cell r="BW693" t="str">
            <v/>
          </cell>
          <cell r="BX693" t="str">
            <v/>
          </cell>
          <cell r="BY693" t="str">
            <v/>
          </cell>
          <cell r="BZ693" t="str">
            <v>UKLP IADBI246</v>
          </cell>
          <cell r="CA693" t="str">
            <v>Data Office</v>
          </cell>
          <cell r="CB693" t="str">
            <v/>
          </cell>
          <cell r="CC693" t="str">
            <v>Xoserve Resource</v>
          </cell>
          <cell r="CD693" t="str">
            <v>BW</v>
          </cell>
          <cell r="CE693" t="str">
            <v>Other</v>
          </cell>
          <cell r="CF693" t="str">
            <v>31-100days</v>
          </cell>
          <cell r="CG693" t="b">
            <v>0</v>
          </cell>
          <cell r="CH693" t="str">
            <v/>
          </cell>
          <cell r="CJ693" t="b">
            <v>0</v>
          </cell>
          <cell r="CK693" t="b">
            <v>0</v>
          </cell>
          <cell r="CL693" t="b">
            <v>0</v>
          </cell>
          <cell r="CM693" t="str">
            <v/>
          </cell>
          <cell r="CO693" t="str">
            <v/>
          </cell>
          <cell r="CP693" t="str">
            <v/>
          </cell>
          <cell r="CQ693" t="b">
            <v>0</v>
          </cell>
          <cell r="CR693" t="b">
            <v>0</v>
          </cell>
          <cell r="CS693" t="str">
            <v>Customer</v>
          </cell>
          <cell r="CT693" t="str">
            <v/>
          </cell>
          <cell r="CU693" t="str">
            <v/>
          </cell>
          <cell r="CV693" t="str">
            <v>Additional or 3rd Party Service Request</v>
          </cell>
          <cell r="CW693" t="str">
            <v>One Market Participant</v>
          </cell>
          <cell r="CX693" t="b">
            <v>1</v>
          </cell>
          <cell r="CY693" t="b">
            <v>0</v>
          </cell>
          <cell r="CZ693" t="b">
            <v>0</v>
          </cell>
          <cell r="DA693" t="b">
            <v>0</v>
          </cell>
          <cell r="DB693" t="str">
            <v>Service Area 24: Additional Service Request or Third Party Request</v>
          </cell>
          <cell r="DC693" t="str">
            <v>One</v>
          </cell>
          <cell r="DD693" t="str">
            <v>Medium</v>
          </cell>
          <cell r="DE693" t="b">
            <v>0</v>
          </cell>
          <cell r="DF693" t="b">
            <v>0</v>
          </cell>
        </row>
        <row r="694">
          <cell r="A694" t="str">
            <v>4446</v>
          </cell>
          <cell r="B694" t="str">
            <v>CNG Monthly Shipper Pack</v>
          </cell>
          <cell r="C694" t="str">
            <v>Z2 - Change cancelled</v>
          </cell>
          <cell r="D694">
            <v>43082</v>
          </cell>
          <cell r="E694" t="str">
            <v>CO-RCVD - 30/10/2017
Moved from CO-RCVD to 2.1 Start Up Approach in Progress 08/11/2017
11. Change In Delivery
20/04/18 - 13.2 Closedown document awaiting approval
20/04/18 - 99. Change Cancelled</v>
          </cell>
          <cell r="F694" t="str">
            <v/>
          </cell>
          <cell r="G694" t="b">
            <v>0</v>
          </cell>
          <cell r="H694" t="str">
            <v/>
          </cell>
          <cell r="I694">
            <v>42662</v>
          </cell>
          <cell r="K694">
            <v>43220</v>
          </cell>
          <cell r="L694" t="b">
            <v>0</v>
          </cell>
          <cell r="M694" t="str">
            <v/>
          </cell>
          <cell r="N694" t="str">
            <v/>
          </cell>
          <cell r="O694" t="str">
            <v/>
          </cell>
          <cell r="P694" t="str">
            <v>Emma Marnell</v>
          </cell>
          <cell r="Q694" t="str">
            <v/>
          </cell>
          <cell r="R694" t="str">
            <v/>
          </cell>
          <cell r="S694" t="str">
            <v>Jo Duncan</v>
          </cell>
          <cell r="T694" t="str">
            <v>CR (ASR)</v>
          </cell>
          <cell r="U694" t="str">
            <v>CLOSED</v>
          </cell>
          <cell r="V694" t="b">
            <v>0</v>
          </cell>
          <cell r="X694" t="str">
            <v/>
          </cell>
          <cell r="AD694" t="str">
            <v/>
          </cell>
          <cell r="AF694" t="str">
            <v/>
          </cell>
          <cell r="AN694" t="str">
            <v/>
          </cell>
          <cell r="AR694" t="str">
            <v/>
          </cell>
          <cell r="AS694" t="str">
            <v/>
          </cell>
          <cell r="AZ694" t="str">
            <v/>
          </cell>
          <cell r="BB694" t="str">
            <v/>
          </cell>
          <cell r="BC694" t="str">
            <v/>
          </cell>
          <cell r="BE694" t="b">
            <v>0</v>
          </cell>
          <cell r="BH694">
            <v>43245</v>
          </cell>
          <cell r="BM694" t="str">
            <v/>
          </cell>
          <cell r="BO694" t="str">
            <v>20/04/2018 IB - Received confirmation from Greg Causon that change has been cancelled.
20/04/18 - IB - GC to send a confirmation of closure notice as request has been cancelled.
06/04/18 AC- On Track for delivery 
16/03/18 AC- Awaiting email for confir</v>
          </cell>
          <cell r="BQ694" t="str">
            <v/>
          </cell>
          <cell r="BS694" t="str">
            <v/>
          </cell>
          <cell r="BU694" t="str">
            <v/>
          </cell>
          <cell r="BW694" t="str">
            <v/>
          </cell>
          <cell r="BX694" t="str">
            <v/>
          </cell>
          <cell r="BY694" t="str">
            <v/>
          </cell>
          <cell r="BZ694" t="str">
            <v>UKLP IADBI268</v>
          </cell>
          <cell r="CA694" t="str">
            <v>Data Office</v>
          </cell>
          <cell r="CB694" t="str">
            <v/>
          </cell>
          <cell r="CC694" t="str">
            <v>Project Delivery</v>
          </cell>
          <cell r="CD694" t="str">
            <v>BW</v>
          </cell>
          <cell r="CE694" t="str">
            <v>Other</v>
          </cell>
          <cell r="CF694" t="str">
            <v>31-100days</v>
          </cell>
          <cell r="CG694" t="b">
            <v>0</v>
          </cell>
          <cell r="CH694" t="str">
            <v/>
          </cell>
          <cell r="CJ694" t="b">
            <v>0</v>
          </cell>
          <cell r="CK694" t="b">
            <v>0</v>
          </cell>
          <cell r="CL694" t="b">
            <v>0</v>
          </cell>
          <cell r="CM694" t="str">
            <v/>
          </cell>
          <cell r="CO694" t="str">
            <v/>
          </cell>
          <cell r="CP694" t="str">
            <v/>
          </cell>
          <cell r="CQ694" t="b">
            <v>0</v>
          </cell>
          <cell r="CR694" t="b">
            <v>0</v>
          </cell>
          <cell r="CS694" t="str">
            <v>Customer</v>
          </cell>
          <cell r="CT694" t="str">
            <v/>
          </cell>
          <cell r="CU694" t="str">
            <v/>
          </cell>
          <cell r="CV694" t="str">
            <v>Additional or 3rd Party Service Request</v>
          </cell>
          <cell r="CW694" t="str">
            <v>One Market Participant</v>
          </cell>
          <cell r="CX694" t="b">
            <v>0</v>
          </cell>
          <cell r="CY694" t="b">
            <v>0</v>
          </cell>
          <cell r="CZ694" t="b">
            <v>0</v>
          </cell>
          <cell r="DA694" t="b">
            <v>0</v>
          </cell>
          <cell r="DB694" t="str">
            <v>Service Area 18: Provision of User Reports and Information</v>
          </cell>
          <cell r="DC694" t="str">
            <v>One</v>
          </cell>
          <cell r="DD694" t="str">
            <v>Low</v>
          </cell>
          <cell r="DE694" t="b">
            <v>0</v>
          </cell>
          <cell r="DF694" t="b">
            <v>0</v>
          </cell>
        </row>
        <row r="695">
          <cell r="A695" t="str">
            <v>4577</v>
          </cell>
          <cell r="B695" t="str">
            <v>Delivery assessment for introduction of new Demand Estimation system/tools</v>
          </cell>
          <cell r="C695" t="str">
            <v>Z2 - Change cancelled</v>
          </cell>
          <cell r="D695">
            <v>43111</v>
          </cell>
          <cell r="E695" t="str">
            <v>1. Awaiting ICAF Assignment
2.1. Start-Up Approach In Progress
99. Change Cancelled</v>
          </cell>
          <cell r="F695" t="str">
            <v>To produce a detailed project plan with a high level of confidence that determines when new Analytical tooling can be implemented.
Analytical Services are currently using unsupported outdated systems/tools to provide the Demand Estimation service. As well</v>
          </cell>
          <cell r="G695" t="b">
            <v>0</v>
          </cell>
          <cell r="H695" t="str">
            <v/>
          </cell>
          <cell r="I695">
            <v>43110</v>
          </cell>
          <cell r="K695">
            <v>43131</v>
          </cell>
          <cell r="L695" t="b">
            <v>0</v>
          </cell>
          <cell r="M695" t="str">
            <v/>
          </cell>
          <cell r="N695" t="str">
            <v/>
          </cell>
          <cell r="O695" t="str">
            <v/>
          </cell>
          <cell r="P695" t="str">
            <v>Linda Whitcroft</v>
          </cell>
          <cell r="Q695" t="str">
            <v/>
          </cell>
          <cell r="R695" t="str">
            <v>Linda Whitcroft</v>
          </cell>
          <cell r="S695" t="str">
            <v>Emma Rose</v>
          </cell>
          <cell r="T695" t="str">
            <v>CR (Internal)</v>
          </cell>
          <cell r="U695" t="str">
            <v>CLOSED</v>
          </cell>
          <cell r="V695" t="b">
            <v>0</v>
          </cell>
          <cell r="X695" t="str">
            <v/>
          </cell>
          <cell r="AD695" t="str">
            <v/>
          </cell>
          <cell r="AF695" t="str">
            <v/>
          </cell>
          <cell r="AN695" t="str">
            <v/>
          </cell>
          <cell r="AR695" t="str">
            <v/>
          </cell>
          <cell r="AS695" t="str">
            <v/>
          </cell>
          <cell r="AZ695" t="str">
            <v/>
          </cell>
          <cell r="BB695" t="str">
            <v/>
          </cell>
          <cell r="BC695" t="str">
            <v/>
          </cell>
          <cell r="BE695" t="b">
            <v>0</v>
          </cell>
          <cell r="BH695">
            <v>43585</v>
          </cell>
          <cell r="BM695" t="str">
            <v/>
          </cell>
          <cell r="BO695" t="str">
            <v>22/02/2018 DC Email received from Emma Rose to say this change can be closed.  It has been superseded by XRN4611 which was approved at ICAF yesterday.  The email has been filed for audit purposes.
19/02/2018 DC I have requested the WBS codes again
12/01/2</v>
          </cell>
          <cell r="BQ695" t="str">
            <v/>
          </cell>
          <cell r="BS695" t="str">
            <v/>
          </cell>
          <cell r="BU695" t="str">
            <v/>
          </cell>
          <cell r="BW695" t="str">
            <v/>
          </cell>
          <cell r="BX695" t="str">
            <v/>
          </cell>
          <cell r="BY695" t="str">
            <v>0</v>
          </cell>
          <cell r="BZ695" t="str">
            <v/>
          </cell>
          <cell r="CA695" t="str">
            <v>T &amp; SS</v>
          </cell>
          <cell r="CB695" t="str">
            <v/>
          </cell>
          <cell r="CC695" t="str">
            <v>Project Delivery</v>
          </cell>
          <cell r="CD695" t="str">
            <v>Other</v>
          </cell>
          <cell r="CE695" t="str">
            <v/>
          </cell>
          <cell r="CF695" t="str">
            <v/>
          </cell>
          <cell r="CG695" t="b">
            <v>0</v>
          </cell>
          <cell r="CH695" t="str">
            <v/>
          </cell>
          <cell r="CJ695" t="b">
            <v>0</v>
          </cell>
          <cell r="CK695" t="b">
            <v>0</v>
          </cell>
          <cell r="CL695" t="b">
            <v>0</v>
          </cell>
          <cell r="CM695" t="str">
            <v/>
          </cell>
          <cell r="CN695">
            <v>0</v>
          </cell>
          <cell r="CO695" t="str">
            <v/>
          </cell>
          <cell r="CP695" t="str">
            <v/>
          </cell>
          <cell r="CQ695" t="b">
            <v>0</v>
          </cell>
          <cell r="CR695" t="b">
            <v>0</v>
          </cell>
          <cell r="CS695" t="str">
            <v/>
          </cell>
          <cell r="CT695" t="str">
            <v/>
          </cell>
          <cell r="CU695" t="str">
            <v/>
          </cell>
          <cell r="CV695" t="str">
            <v>Xoserve Internal CR (business improvement initiative)</v>
          </cell>
          <cell r="CW695" t="str">
            <v>Xoserve Only</v>
          </cell>
          <cell r="CX695" t="b">
            <v>0</v>
          </cell>
          <cell r="CY695" t="b">
            <v>0</v>
          </cell>
          <cell r="CZ695" t="b">
            <v>0</v>
          </cell>
          <cell r="DA695" t="b">
            <v>0</v>
          </cell>
          <cell r="DB695" t="str">
            <v>Service Area 23: Internal</v>
          </cell>
          <cell r="DC695" t="str">
            <v>None (Xoserve internal initiative)</v>
          </cell>
          <cell r="DD695" t="str">
            <v>High</v>
          </cell>
          <cell r="DE695" t="b">
            <v>0</v>
          </cell>
          <cell r="DF695" t="b">
            <v>0</v>
          </cell>
        </row>
        <row r="696">
          <cell r="A696" t="str">
            <v>2831.1</v>
          </cell>
          <cell r="B696" t="str">
            <v>DCC Day 1 Delivery</v>
          </cell>
          <cell r="C696" t="str">
            <v>Z1 - Change completed</v>
          </cell>
          <cell r="D696">
            <v>42282</v>
          </cell>
          <cell r="E696" t="str">
            <v>PD-PROD 04/09/2013
PD-IMPD  29/06/2014
PD-SENT 01/09/2014
PD-CLSD 05/10/2015
12.  CCR/Closedown Doc in progress 15/11/2017</v>
          </cell>
          <cell r="F696" t="str">
            <v/>
          </cell>
          <cell r="G696" t="b">
            <v>0</v>
          </cell>
          <cell r="H696" t="str">
            <v>COR3064</v>
          </cell>
          <cell r="I696">
            <v>41234</v>
          </cell>
          <cell r="K696">
            <v>41817</v>
          </cell>
          <cell r="L696" t="b">
            <v>0</v>
          </cell>
          <cell r="M696" t="str">
            <v/>
          </cell>
          <cell r="N696" t="str">
            <v/>
          </cell>
          <cell r="O696" t="str">
            <v>Joanna Ferguson</v>
          </cell>
          <cell r="P696" t="str">
            <v>Joanna Ferguson</v>
          </cell>
          <cell r="Q696" t="str">
            <v>Jon Follows &amp; Workload Meeting Minutes 21/11/12</v>
          </cell>
          <cell r="R696" t="str">
            <v>Steve Nunnington</v>
          </cell>
          <cell r="S696" t="str">
            <v>Helen Pardoe</v>
          </cell>
          <cell r="T696" t="str">
            <v>CP</v>
          </cell>
          <cell r="U696" t="str">
            <v>COMPLETE</v>
          </cell>
          <cell r="V696" t="b">
            <v>1</v>
          </cell>
          <cell r="X696" t="str">
            <v>Julie Smart</v>
          </cell>
          <cell r="AD696" t="str">
            <v/>
          </cell>
          <cell r="AF696" t="str">
            <v/>
          </cell>
          <cell r="AN696" t="str">
            <v/>
          </cell>
          <cell r="AR696" t="str">
            <v/>
          </cell>
          <cell r="AS696" t="str">
            <v/>
          </cell>
          <cell r="AU696">
            <v>41670</v>
          </cell>
          <cell r="AZ696" t="str">
            <v/>
          </cell>
          <cell r="BB696" t="str">
            <v/>
          </cell>
          <cell r="BC696" t="str">
            <v/>
          </cell>
          <cell r="BE696" t="b">
            <v>0</v>
          </cell>
          <cell r="BF696">
            <v>42</v>
          </cell>
          <cell r="BG696">
            <v>41518</v>
          </cell>
          <cell r="BH696">
            <v>41819</v>
          </cell>
          <cell r="BI696">
            <v>41819</v>
          </cell>
          <cell r="BK696">
            <v>42248</v>
          </cell>
          <cell r="BL696">
            <v>42275</v>
          </cell>
          <cell r="BM696" t="str">
            <v>CLSD</v>
          </cell>
          <cell r="BN696">
            <v>42282</v>
          </cell>
          <cell r="BO696" t="str">
            <v>19/03/2018 - AH Most outstanding documents have been received, those documents that weren't delivered email justification was provided. Change Completed.
15/11/2017 DC RP discussed with MR today that this change is complete but awaiting Closedown docs.
05</v>
          </cell>
          <cell r="BQ696" t="str">
            <v/>
          </cell>
          <cell r="BS696" t="str">
            <v/>
          </cell>
          <cell r="BU696" t="str">
            <v/>
          </cell>
          <cell r="BW696" t="str">
            <v/>
          </cell>
          <cell r="BX696" t="str">
            <v/>
          </cell>
          <cell r="BY696" t="str">
            <v/>
          </cell>
          <cell r="BZ696" t="str">
            <v/>
          </cell>
          <cell r="CA696" t="str">
            <v>T &amp; SS</v>
          </cell>
          <cell r="CB696" t="str">
            <v/>
          </cell>
          <cell r="CC696" t="str">
            <v>Project Delivery</v>
          </cell>
          <cell r="CD696" t="str">
            <v>Other</v>
          </cell>
          <cell r="CE696" t="str">
            <v>Other</v>
          </cell>
          <cell r="CF696" t="str">
            <v>31-100days</v>
          </cell>
          <cell r="CG696" t="b">
            <v>0</v>
          </cell>
          <cell r="CH696" t="str">
            <v/>
          </cell>
          <cell r="CJ696" t="b">
            <v>0</v>
          </cell>
          <cell r="CK696" t="b">
            <v>0</v>
          </cell>
          <cell r="CL696" t="b">
            <v>0</v>
          </cell>
          <cell r="CM696" t="str">
            <v/>
          </cell>
          <cell r="CO696" t="str">
            <v/>
          </cell>
          <cell r="CP696" t="str">
            <v/>
          </cell>
          <cell r="CQ696" t="b">
            <v>0</v>
          </cell>
          <cell r="CR696" t="b">
            <v>0</v>
          </cell>
          <cell r="CS696" t="str">
            <v/>
          </cell>
          <cell r="CT696" t="str">
            <v/>
          </cell>
          <cell r="CU696" t="str">
            <v/>
          </cell>
          <cell r="CV696" t="str">
            <v/>
          </cell>
          <cell r="CW696" t="str">
            <v/>
          </cell>
          <cell r="CX696" t="b">
            <v>0</v>
          </cell>
          <cell r="CY696" t="b">
            <v>0</v>
          </cell>
          <cell r="CZ696" t="b">
            <v>0</v>
          </cell>
          <cell r="DA696" t="b">
            <v>0</v>
          </cell>
          <cell r="DB696" t="str">
            <v/>
          </cell>
          <cell r="DC696" t="str">
            <v/>
          </cell>
          <cell r="DD696" t="str">
            <v/>
          </cell>
          <cell r="DE696" t="b">
            <v>0</v>
          </cell>
          <cell r="DF696" t="b">
            <v>0</v>
          </cell>
        </row>
        <row r="697">
          <cell r="A697" t="str">
            <v>2831.2</v>
          </cell>
          <cell r="B697" t="str">
            <v>DSP Gateway Mechanism Analysis &amp; Design</v>
          </cell>
          <cell r="C697" t="str">
            <v>F1 - CCR/Closedown document in progress</v>
          </cell>
          <cell r="D697">
            <v>42282</v>
          </cell>
          <cell r="E697" t="str">
            <v>PD-PROD 04/09/2013
PD-IMPD 16/04/2014
PD-CLSD 05/10/2015
12.  CCR/Closdwon Docs in progress 15/11/2017</v>
          </cell>
          <cell r="F697" t="str">
            <v/>
          </cell>
          <cell r="G697" t="b">
            <v>0</v>
          </cell>
          <cell r="H697" t="str">
            <v/>
          </cell>
          <cell r="I697">
            <v>41234</v>
          </cell>
          <cell r="L697" t="b">
            <v>0</v>
          </cell>
          <cell r="M697" t="str">
            <v/>
          </cell>
          <cell r="N697" t="str">
            <v/>
          </cell>
          <cell r="O697" t="str">
            <v>Joanna Ferguson</v>
          </cell>
          <cell r="P697" t="str">
            <v>Joanna Ferguson</v>
          </cell>
          <cell r="Q697" t="str">
            <v>Jon Follows &amp; Workload Meeting Minutes 21/11/12</v>
          </cell>
          <cell r="R697" t="str">
            <v>Steve Nunnington</v>
          </cell>
          <cell r="S697" t="str">
            <v>Jon Follows</v>
          </cell>
          <cell r="T697" t="str">
            <v>CP</v>
          </cell>
          <cell r="U697" t="str">
            <v>LIVE</v>
          </cell>
          <cell r="V697" t="b">
            <v>1</v>
          </cell>
          <cell r="W697">
            <v>42282</v>
          </cell>
          <cell r="X697" t="str">
            <v>Jon Follows</v>
          </cell>
          <cell r="AD697" t="str">
            <v/>
          </cell>
          <cell r="AF697" t="str">
            <v/>
          </cell>
          <cell r="AN697" t="str">
            <v/>
          </cell>
          <cell r="AR697" t="str">
            <v/>
          </cell>
          <cell r="AS697" t="str">
            <v/>
          </cell>
          <cell r="AU697">
            <v>41670</v>
          </cell>
          <cell r="AZ697" t="str">
            <v/>
          </cell>
          <cell r="BB697" t="str">
            <v/>
          </cell>
          <cell r="BC697" t="str">
            <v/>
          </cell>
          <cell r="BE697" t="b">
            <v>0</v>
          </cell>
          <cell r="BF697">
            <v>42</v>
          </cell>
          <cell r="BH697">
            <v>41745</v>
          </cell>
          <cell r="BI697">
            <v>41745</v>
          </cell>
          <cell r="BK697">
            <v>42248</v>
          </cell>
          <cell r="BM697" t="str">
            <v>CLSD</v>
          </cell>
          <cell r="BN697">
            <v>42282</v>
          </cell>
          <cell r="BO697"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697" t="str">
            <v/>
          </cell>
          <cell r="BS697" t="str">
            <v/>
          </cell>
          <cell r="BU697" t="str">
            <v/>
          </cell>
          <cell r="BW697" t="str">
            <v/>
          </cell>
          <cell r="BX697" t="str">
            <v/>
          </cell>
          <cell r="BY697" t="str">
            <v/>
          </cell>
          <cell r="BZ697" t="str">
            <v/>
          </cell>
          <cell r="CA697" t="str">
            <v>T &amp; SS</v>
          </cell>
          <cell r="CB697" t="str">
            <v/>
          </cell>
          <cell r="CC697" t="str">
            <v>Third Party SI / Service Provider</v>
          </cell>
          <cell r="CD697" t="str">
            <v>Other</v>
          </cell>
          <cell r="CE697" t="str">
            <v>Other</v>
          </cell>
          <cell r="CF697" t="str">
            <v>31-100days</v>
          </cell>
          <cell r="CG697" t="b">
            <v>0</v>
          </cell>
          <cell r="CH697" t="str">
            <v/>
          </cell>
          <cell r="CJ697" t="b">
            <v>0</v>
          </cell>
          <cell r="CK697" t="b">
            <v>0</v>
          </cell>
          <cell r="CL697" t="b">
            <v>0</v>
          </cell>
          <cell r="CM697" t="str">
            <v/>
          </cell>
          <cell r="CO697" t="str">
            <v/>
          </cell>
          <cell r="CP697" t="str">
            <v/>
          </cell>
          <cell r="CQ697" t="b">
            <v>0</v>
          </cell>
          <cell r="CR697" t="b">
            <v>0</v>
          </cell>
          <cell r="CS697" t="str">
            <v/>
          </cell>
          <cell r="CT697" t="str">
            <v/>
          </cell>
          <cell r="CU697" t="str">
            <v/>
          </cell>
          <cell r="CV697" t="str">
            <v>ChMC endorsed Change Proposal</v>
          </cell>
          <cell r="CW697" t="str">
            <v>All UK Gas Market Participants</v>
          </cell>
          <cell r="CX697" t="b">
            <v>0</v>
          </cell>
          <cell r="CY697" t="b">
            <v>0</v>
          </cell>
          <cell r="CZ697" t="b">
            <v>0</v>
          </cell>
          <cell r="DA697" t="b">
            <v>0</v>
          </cell>
          <cell r="DB697" t="str">
            <v/>
          </cell>
          <cell r="DC697" t="str">
            <v/>
          </cell>
          <cell r="DD697" t="str">
            <v/>
          </cell>
          <cell r="DE697" t="b">
            <v>0</v>
          </cell>
          <cell r="DF697" t="b">
            <v>0</v>
          </cell>
        </row>
        <row r="698">
          <cell r="A698" t="str">
            <v>3151</v>
          </cell>
          <cell r="B698" t="str">
            <v>Communications Link Solution for Provision of Smart Meter Data from iGT's to Xoserve</v>
          </cell>
          <cell r="C698" t="str">
            <v>F1 - CCR/Closedown document in progress</v>
          </cell>
          <cell r="D698">
            <v>42186</v>
          </cell>
          <cell r="E698" t="str">
            <v>CO-RCVD 15/08/2013
BE-PROD 24/12/2013
PD-IMPD 01/09/2014
PD-CLSD 01/07/2015
PD-IMPD 01/07/2015
PD-IMPD changed to  12. CCR/Internal Document in Progress 08/11/17</v>
          </cell>
          <cell r="F698" t="str">
            <v>The solution is required to allow iGT’s to communicate data to Xoserve via a uniform and automated route. If change is not implemented Xoserve will not be able to provide Smart Meter data on the iGT’s behalf to the DCC
The requirement for consolidated ga</v>
          </cell>
          <cell r="G698" t="b">
            <v>0</v>
          </cell>
          <cell r="H698" t="str">
            <v>Mod 430, iGT Mod 047, Smart Energy Code Section E
COR2528 &amp; 2831</v>
          </cell>
          <cell r="I698">
            <v>41501</v>
          </cell>
          <cell r="K698">
            <v>41759</v>
          </cell>
          <cell r="L698" t="b">
            <v>0</v>
          </cell>
          <cell r="M698" t="str">
            <v/>
          </cell>
          <cell r="N698" t="str">
            <v/>
          </cell>
          <cell r="O698" t="str">
            <v/>
          </cell>
          <cell r="P698" t="str">
            <v>Lee Chambers</v>
          </cell>
          <cell r="Q698" t="str">
            <v>Workload Meeting Minutes 20/08/13</v>
          </cell>
          <cell r="R698" t="str">
            <v>Steve Nunnington</v>
          </cell>
          <cell r="S698" t="str">
            <v>Jon Follows</v>
          </cell>
          <cell r="T698" t="str">
            <v>CR (Internal)</v>
          </cell>
          <cell r="U698" t="str">
            <v>LIVE</v>
          </cell>
          <cell r="V698" t="b">
            <v>0</v>
          </cell>
          <cell r="X698" t="str">
            <v>Jon Follows</v>
          </cell>
          <cell r="AD698" t="str">
            <v/>
          </cell>
          <cell r="AF698" t="str">
            <v/>
          </cell>
          <cell r="AN698" t="str">
            <v>Pre Sanction Review Meeting 24/12/13</v>
          </cell>
          <cell r="AR698" t="str">
            <v/>
          </cell>
          <cell r="AS698" t="str">
            <v>PROD</v>
          </cell>
          <cell r="AT698">
            <v>41632</v>
          </cell>
          <cell r="AZ698" t="str">
            <v/>
          </cell>
          <cell r="BB698" t="str">
            <v/>
          </cell>
          <cell r="BC698" t="str">
            <v/>
          </cell>
          <cell r="BE698" t="b">
            <v>0</v>
          </cell>
          <cell r="BF698">
            <v>8</v>
          </cell>
          <cell r="BH698">
            <v>41883</v>
          </cell>
          <cell r="BI698">
            <v>41883</v>
          </cell>
          <cell r="BJ698">
            <v>43343</v>
          </cell>
          <cell r="BM698" t="str">
            <v/>
          </cell>
          <cell r="BO698"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698" t="str">
            <v/>
          </cell>
          <cell r="BS698" t="str">
            <v/>
          </cell>
          <cell r="BU698" t="str">
            <v/>
          </cell>
          <cell r="BW698" t="str">
            <v/>
          </cell>
          <cell r="BX698" t="str">
            <v/>
          </cell>
          <cell r="BY698" t="str">
            <v/>
          </cell>
          <cell r="BZ698" t="str">
            <v/>
          </cell>
          <cell r="CA698" t="str">
            <v>T &amp; SS</v>
          </cell>
          <cell r="CB698" t="str">
            <v/>
          </cell>
          <cell r="CC698" t="str">
            <v>Third Party SI / Service Provider</v>
          </cell>
          <cell r="CD698" t="str">
            <v>ISU</v>
          </cell>
          <cell r="CE698" t="str">
            <v>Other</v>
          </cell>
          <cell r="CF698" t="str">
            <v>100+days</v>
          </cell>
          <cell r="CG698" t="b">
            <v>0</v>
          </cell>
          <cell r="CH698" t="str">
            <v/>
          </cell>
          <cell r="CJ698" t="b">
            <v>0</v>
          </cell>
          <cell r="CK698" t="b">
            <v>0</v>
          </cell>
          <cell r="CL698" t="b">
            <v>0</v>
          </cell>
          <cell r="CM698" t="str">
            <v/>
          </cell>
          <cell r="CO698" t="str">
            <v/>
          </cell>
          <cell r="CP698" t="str">
            <v/>
          </cell>
          <cell r="CQ698" t="b">
            <v>0</v>
          </cell>
          <cell r="CR698" t="b">
            <v>0</v>
          </cell>
          <cell r="CS698" t="str">
            <v/>
          </cell>
          <cell r="CT698" t="str">
            <v/>
          </cell>
          <cell r="CU698" t="str">
            <v/>
          </cell>
          <cell r="CV698" t="str">
            <v>Xoserve Internal CR (business improvement initiative)</v>
          </cell>
          <cell r="CW698" t="str">
            <v>Xoserve Only</v>
          </cell>
          <cell r="CX698" t="b">
            <v>0</v>
          </cell>
          <cell r="CY698" t="b">
            <v>0</v>
          </cell>
          <cell r="CZ698" t="b">
            <v>0</v>
          </cell>
          <cell r="DA698" t="b">
            <v>0</v>
          </cell>
          <cell r="DB698" t="str">
            <v>Service Area 23: Internal</v>
          </cell>
          <cell r="DC698" t="str">
            <v>None (Xoserve internal initiative)</v>
          </cell>
          <cell r="DD698" t="str">
            <v>Medium</v>
          </cell>
          <cell r="DE698" t="b">
            <v>0</v>
          </cell>
          <cell r="DF698" t="b">
            <v>0</v>
          </cell>
        </row>
        <row r="699">
          <cell r="A699" t="str">
            <v>2831.4</v>
          </cell>
          <cell r="B699" t="str">
            <v>Smart Metering UNC MOD 430: DCC User Gateway Network</v>
          </cell>
          <cell r="C699" t="str">
            <v>F1 - CCR/Closedown document in progress</v>
          </cell>
          <cell r="D699">
            <v>42817</v>
          </cell>
          <cell r="E699" t="str">
            <v xml:space="preserve">CO-RCVD 13/03/2014
BE-PROD 27/03/2014
BE-SENT 29/05/2014
CA-RCVD 12/06/2014
SN-PROD 12/06/2014
SN-SENT 11/07/2014
PD-PROD 11/07/2014
BE-SENT 15/09/2015
BE-SENT 24/01/2017
CA-RCVD 08/03/2017
SN-PNDG 08/03/2017
PD-IMPD 17/03/2017
PD-SENT 23/03/2017
PD-PROD </v>
          </cell>
          <cell r="F699" t="str">
            <v>Smart Energy Code requirements for security for a User Gateway</v>
          </cell>
          <cell r="G699" t="b">
            <v>0</v>
          </cell>
          <cell r="H699" t="str">
            <v/>
          </cell>
          <cell r="I699">
            <v>41711</v>
          </cell>
          <cell r="L699" t="b">
            <v>0</v>
          </cell>
          <cell r="M699" t="str">
            <v>ALL</v>
          </cell>
          <cell r="N699" t="str">
            <v/>
          </cell>
          <cell r="O699" t="str">
            <v>Joanna Ferguson</v>
          </cell>
          <cell r="P699" t="str">
            <v>Jo Ferguson</v>
          </cell>
          <cell r="Q699" t="str">
            <v>ICAF Meeting 19/03/14
Revised BER - Pre-sanction 08/09/15
Revised BC - Pre Sanction 10/01/17
Revised BER - Pre Sanction 
24/01/17</v>
          </cell>
          <cell r="R699" t="str">
            <v>Andy Miller</v>
          </cell>
          <cell r="S699" t="str">
            <v>Jon Follows</v>
          </cell>
          <cell r="T699" t="str">
            <v>CP</v>
          </cell>
          <cell r="U699" t="str">
            <v>LIVE</v>
          </cell>
          <cell r="V699" t="b">
            <v>1</v>
          </cell>
          <cell r="X699" t="str">
            <v>Jon Follows</v>
          </cell>
          <cell r="AD699" t="str">
            <v/>
          </cell>
          <cell r="AF699" t="str">
            <v/>
          </cell>
          <cell r="AM699">
            <v>42759</v>
          </cell>
          <cell r="AN699" t="str">
            <v>Pre Sanction Meeting 24/01/17</v>
          </cell>
          <cell r="AO699">
            <v>42849</v>
          </cell>
          <cell r="AP699">
            <v>66000</v>
          </cell>
          <cell r="AR699" t="str">
            <v/>
          </cell>
          <cell r="AS699" t="str">
            <v>SENT</v>
          </cell>
          <cell r="AT699">
            <v>42759</v>
          </cell>
          <cell r="AU699">
            <v>42802</v>
          </cell>
          <cell r="AV699">
            <v>42817</v>
          </cell>
          <cell r="AW699">
            <v>41815</v>
          </cell>
          <cell r="AX699">
            <v>41831</v>
          </cell>
          <cell r="AZ699" t="str">
            <v/>
          </cell>
          <cell r="BA699">
            <v>41831</v>
          </cell>
          <cell r="BB699" t="str">
            <v>9.5 month</v>
          </cell>
          <cell r="BC699" t="str">
            <v>SENT</v>
          </cell>
          <cell r="BD699">
            <v>42817</v>
          </cell>
          <cell r="BE699" t="b">
            <v>0</v>
          </cell>
          <cell r="BF699">
            <v>42</v>
          </cell>
          <cell r="BH699">
            <v>42635</v>
          </cell>
          <cell r="BI699">
            <v>43000</v>
          </cell>
          <cell r="BJ699">
            <v>43249</v>
          </cell>
          <cell r="BM699" t="str">
            <v/>
          </cell>
          <cell r="BO699"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699" t="str">
            <v/>
          </cell>
          <cell r="BS699" t="str">
            <v/>
          </cell>
          <cell r="BU699" t="str">
            <v/>
          </cell>
          <cell r="BW699" t="str">
            <v/>
          </cell>
          <cell r="BX699" t="str">
            <v>Medium</v>
          </cell>
          <cell r="BY699" t="str">
            <v/>
          </cell>
          <cell r="BZ699" t="str">
            <v/>
          </cell>
          <cell r="CA699" t="str">
            <v>T &amp; SS</v>
          </cell>
          <cell r="CB699" t="str">
            <v/>
          </cell>
          <cell r="CC699" t="str">
            <v>Third Party SI / Service Provider</v>
          </cell>
          <cell r="CD699" t="str">
            <v>ISU</v>
          </cell>
          <cell r="CE699" t="str">
            <v>Other</v>
          </cell>
          <cell r="CF699" t="str">
            <v>100+days</v>
          </cell>
          <cell r="CG699" t="b">
            <v>0</v>
          </cell>
          <cell r="CH699" t="str">
            <v/>
          </cell>
          <cell r="CJ699" t="b">
            <v>0</v>
          </cell>
          <cell r="CK699" t="b">
            <v>0</v>
          </cell>
          <cell r="CL699" t="b">
            <v>0</v>
          </cell>
          <cell r="CM699" t="str">
            <v/>
          </cell>
          <cell r="CO699" t="str">
            <v/>
          </cell>
          <cell r="CP699" t="str">
            <v/>
          </cell>
          <cell r="CQ699" t="b">
            <v>0</v>
          </cell>
          <cell r="CR699" t="b">
            <v>0</v>
          </cell>
          <cell r="CS699" t="str">
            <v/>
          </cell>
          <cell r="CT699" t="str">
            <v/>
          </cell>
          <cell r="CU699" t="str">
            <v/>
          </cell>
          <cell r="CV699" t="str">
            <v/>
          </cell>
          <cell r="CW699" t="str">
            <v/>
          </cell>
          <cell r="CX699" t="b">
            <v>0</v>
          </cell>
          <cell r="CY699" t="b">
            <v>0</v>
          </cell>
          <cell r="CZ699" t="b">
            <v>0</v>
          </cell>
          <cell r="DA699" t="b">
            <v>0</v>
          </cell>
          <cell r="DB699" t="str">
            <v/>
          </cell>
          <cell r="DC699" t="str">
            <v/>
          </cell>
          <cell r="DD699" t="str">
            <v/>
          </cell>
          <cell r="DE699" t="b">
            <v>0</v>
          </cell>
          <cell r="DF699" t="b">
            <v>0</v>
          </cell>
        </row>
        <row r="700">
          <cell r="A700" t="str">
            <v>4644</v>
          </cell>
          <cell r="B700" t="str">
            <v>Analysis related to Meter Reading Tolerance Failures</v>
          </cell>
          <cell r="C700" t="str">
            <v>Z1 - Change completed</v>
          </cell>
          <cell r="D700">
            <v>43266</v>
          </cell>
          <cell r="E700" t="str">
            <v>1. Awaiting ICAF Assignment
2.1. Start-Up Approach In Progress
11. Change In Delivery
Z1 - Change completed</v>
          </cell>
          <cell r="F700" t="str">
            <v xml:space="preserve">At Project Nexus Implementation Date Meter Reading validation tolerances were introduced to protect ‘downstream processes’ that had previously been protected by ancillary protection processes – e.g. Reconciliation Invoicing was supported by USRVs, the AQ </v>
          </cell>
          <cell r="G700" t="b">
            <v>0</v>
          </cell>
          <cell r="H700" t="str">
            <v/>
          </cell>
          <cell r="I700">
            <v>43193</v>
          </cell>
          <cell r="K700">
            <v>43206</v>
          </cell>
          <cell r="L700" t="b">
            <v>0</v>
          </cell>
          <cell r="M700" t="str">
            <v/>
          </cell>
          <cell r="N700" t="str">
            <v/>
          </cell>
          <cell r="O700" t="str">
            <v/>
          </cell>
          <cell r="P700" t="str">
            <v>Rachel Hinsley</v>
          </cell>
          <cell r="Q700" t="str">
            <v/>
          </cell>
          <cell r="R700" t="str">
            <v>Dave Addison</v>
          </cell>
          <cell r="S700" t="str">
            <v>Jo Duncan</v>
          </cell>
          <cell r="T700" t="str">
            <v>CR (Internal)</v>
          </cell>
          <cell r="U700" t="str">
            <v>COMPLETE</v>
          </cell>
          <cell r="V700" t="b">
            <v>0</v>
          </cell>
          <cell r="W700">
            <v>43266</v>
          </cell>
          <cell r="X700" t="str">
            <v/>
          </cell>
          <cell r="AD700" t="str">
            <v/>
          </cell>
          <cell r="AF700" t="str">
            <v/>
          </cell>
          <cell r="AN700" t="str">
            <v/>
          </cell>
          <cell r="AR700" t="str">
            <v/>
          </cell>
          <cell r="AS700" t="str">
            <v/>
          </cell>
          <cell r="AZ700" t="str">
            <v/>
          </cell>
          <cell r="BB700" t="str">
            <v/>
          </cell>
          <cell r="BC700" t="str">
            <v/>
          </cell>
          <cell r="BE700" t="b">
            <v>0</v>
          </cell>
          <cell r="BH700">
            <v>43308</v>
          </cell>
          <cell r="BI700">
            <v>43266</v>
          </cell>
          <cell r="BM700" t="str">
            <v/>
          </cell>
          <cell r="BO700" t="str">
            <v xml:space="preserve">15/4/2018 DC Email from Jo Duncan with approval from Dave Addison to close this change.
15/06/2018 RJ - Awaiting update from Dave Addison.
08/06/2018 DC I have email Jo to confirm if we need to re-do the report or are we just waiting for the report to go </v>
          </cell>
          <cell r="BQ700" t="str">
            <v/>
          </cell>
          <cell r="BS700" t="str">
            <v/>
          </cell>
          <cell r="BU700" t="str">
            <v/>
          </cell>
          <cell r="BW700" t="str">
            <v/>
          </cell>
          <cell r="BX700" t="str">
            <v/>
          </cell>
          <cell r="BY700" t="str">
            <v>0</v>
          </cell>
          <cell r="BZ700" t="str">
            <v/>
          </cell>
          <cell r="CA700" t="str">
            <v>Data Office</v>
          </cell>
          <cell r="CB700" t="str">
            <v/>
          </cell>
          <cell r="CC700" t="str">
            <v>Xoserve Resource</v>
          </cell>
          <cell r="CD700" t="str">
            <v>BW</v>
          </cell>
          <cell r="CE700" t="str">
            <v>Reads</v>
          </cell>
          <cell r="CF700" t="str">
            <v>0-30 days</v>
          </cell>
          <cell r="CG700" t="b">
            <v>0</v>
          </cell>
          <cell r="CH700" t="str">
            <v/>
          </cell>
          <cell r="CJ700" t="b">
            <v>0</v>
          </cell>
          <cell r="CK700" t="b">
            <v>0</v>
          </cell>
          <cell r="CL700" t="b">
            <v>0</v>
          </cell>
          <cell r="CM700" t="str">
            <v/>
          </cell>
          <cell r="CN700">
            <v>0</v>
          </cell>
          <cell r="CO700" t="str">
            <v/>
          </cell>
          <cell r="CP700" t="str">
            <v/>
          </cell>
          <cell r="CQ700" t="b">
            <v>0</v>
          </cell>
          <cell r="CR700" t="b">
            <v>0</v>
          </cell>
          <cell r="CS700" t="str">
            <v/>
          </cell>
          <cell r="CT700" t="str">
            <v/>
          </cell>
          <cell r="CU700" t="str">
            <v/>
          </cell>
          <cell r="CV700" t="str">
            <v>ChMC endorsed Change Proposal</v>
          </cell>
          <cell r="CW700" t="str">
            <v>Multiple Market Groups</v>
          </cell>
          <cell r="CX700" t="b">
            <v>1</v>
          </cell>
          <cell r="CY700" t="b">
            <v>1</v>
          </cell>
          <cell r="CZ700" t="b">
            <v>0</v>
          </cell>
          <cell r="DA700" t="b">
            <v>0</v>
          </cell>
          <cell r="DB700" t="str">
            <v>Service Area 5: Metered Volume and Metered Quantity</v>
          </cell>
          <cell r="DC700" t="str">
            <v>Two to Five</v>
          </cell>
          <cell r="DD700" t="str">
            <v>Medium</v>
          </cell>
          <cell r="DE700" t="b">
            <v>0</v>
          </cell>
          <cell r="DF700" t="b">
            <v>0</v>
          </cell>
        </row>
        <row r="701">
          <cell r="A701" t="str">
            <v>4044</v>
          </cell>
          <cell r="B701" t="str">
            <v>Extension of ‘Must Read’ process to include Annual Read sites</v>
          </cell>
          <cell r="C701" t="str">
            <v>A5 - CP in capture with DSG</v>
          </cell>
          <cell r="D701">
            <v>43306</v>
          </cell>
          <cell r="E701" t="str">
            <v>CO-RCVD 08/11/2017
Moved From CO-RCVD to 2.2 Awaiting ME/BICC HLE 14/11/2013
1.5 Change Proposal out for Shipper Consultation
2.1. Start-Up Approach In Progress
2.2. Awaiting ME/BICC HLE Quote
A2 - Capture in Progress
A4 - ICAF  - Capture Complete, Await</v>
          </cell>
          <cell r="F701" t="str">
            <v xml:space="preserve">We have indicated to Shippers (at Distribution Workgroup) that we intend to begin carrying out must reads at Annual Read sites in the summer of 2016. Where possible we would like the process to begin Aug/Sep 2016.
The proposed change supports both Ofgem </v>
          </cell>
          <cell r="G701" t="b">
            <v>0</v>
          </cell>
          <cell r="H701" t="str">
            <v/>
          </cell>
          <cell r="I701">
            <v>43074</v>
          </cell>
          <cell r="K701">
            <v>43344</v>
          </cell>
          <cell r="L701" t="b">
            <v>0</v>
          </cell>
          <cell r="M701" t="str">
            <v/>
          </cell>
          <cell r="N701" t="str">
            <v/>
          </cell>
          <cell r="O701" t="str">
            <v>XO3610 (ME Ref)</v>
          </cell>
          <cell r="P701" t="str">
            <v>Andy Clasper</v>
          </cell>
          <cell r="Q701" t="str">
            <v>ICAF 08/11/2017</v>
          </cell>
          <cell r="R701" t="str">
            <v>Andy Clasper</v>
          </cell>
          <cell r="S701" t="str">
            <v>Julie Bretherton</v>
          </cell>
          <cell r="T701" t="str">
            <v>CP</v>
          </cell>
          <cell r="U701" t="str">
            <v>LIVE</v>
          </cell>
          <cell r="V701" t="b">
            <v>0</v>
          </cell>
          <cell r="X701" t="str">
            <v/>
          </cell>
          <cell r="AD701" t="str">
            <v/>
          </cell>
          <cell r="AF701" t="str">
            <v/>
          </cell>
          <cell r="AN701" t="str">
            <v/>
          </cell>
          <cell r="AR701" t="str">
            <v/>
          </cell>
          <cell r="AS701" t="str">
            <v/>
          </cell>
          <cell r="AZ701" t="str">
            <v/>
          </cell>
          <cell r="BB701" t="str">
            <v/>
          </cell>
          <cell r="BC701" t="str">
            <v/>
          </cell>
          <cell r="BE701" t="b">
            <v>0</v>
          </cell>
          <cell r="BM701" t="str">
            <v/>
          </cell>
          <cell r="BO701" t="str">
            <v xml:space="preserve">
25/07/2018 DC Emma Smith has emailed to say this change is not out of captue as they have not agreed the costs with cadent.  I am to send her a copy of the IA done by Matt Rider 
20/07/2018 DC As per the update meeting with Rachel H and Alison C this ch</v>
          </cell>
          <cell r="BQ701" t="str">
            <v/>
          </cell>
          <cell r="BS701" t="str">
            <v/>
          </cell>
          <cell r="BU701" t="str">
            <v/>
          </cell>
          <cell r="BW701" t="str">
            <v/>
          </cell>
          <cell r="BX701" t="str">
            <v/>
          </cell>
          <cell r="BY701" t="str">
            <v>Jun2019</v>
          </cell>
          <cell r="BZ701" t="str">
            <v/>
          </cell>
          <cell r="CA701" t="str">
            <v>R &amp; N</v>
          </cell>
          <cell r="CB701" t="str">
            <v/>
          </cell>
          <cell r="CC701" t="str">
            <v>Third Party SI / Service Provider</v>
          </cell>
          <cell r="CD701" t="str">
            <v>ISU</v>
          </cell>
          <cell r="CE701" t="str">
            <v>RGMA</v>
          </cell>
          <cell r="CF701" t="str">
            <v>0-30days</v>
          </cell>
          <cell r="CG701" t="b">
            <v>0</v>
          </cell>
          <cell r="CH701" t="str">
            <v/>
          </cell>
          <cell r="CJ701" t="b">
            <v>0</v>
          </cell>
          <cell r="CK701" t="b">
            <v>0</v>
          </cell>
          <cell r="CL701" t="b">
            <v>0</v>
          </cell>
          <cell r="CM701" t="str">
            <v/>
          </cell>
          <cell r="CN701">
            <v>0</v>
          </cell>
          <cell r="CO701" t="str">
            <v/>
          </cell>
          <cell r="CP701" t="str">
            <v/>
          </cell>
          <cell r="CQ701" t="b">
            <v>0</v>
          </cell>
          <cell r="CR701" t="b">
            <v>0</v>
          </cell>
          <cell r="CS701" t="str">
            <v>Customer</v>
          </cell>
          <cell r="CT701" t="str">
            <v/>
          </cell>
          <cell r="CU701" t="str">
            <v/>
          </cell>
          <cell r="CV701" t="str">
            <v>ChMC endorsed Change Proposal</v>
          </cell>
          <cell r="CW701" t="str">
            <v>Multiple Market Groups</v>
          </cell>
          <cell r="CX701" t="b">
            <v>1</v>
          </cell>
          <cell r="CY701" t="b">
            <v>1</v>
          </cell>
          <cell r="CZ701" t="b">
            <v>0</v>
          </cell>
          <cell r="DA701" t="b">
            <v>0</v>
          </cell>
          <cell r="DB701" t="str">
            <v>Service Area 22: Specific Services</v>
          </cell>
          <cell r="DC701" t="str">
            <v>One</v>
          </cell>
          <cell r="DD701" t="str">
            <v>Medium</v>
          </cell>
          <cell r="DE701" t="b">
            <v>0</v>
          </cell>
          <cell r="DF701" t="b">
            <v>0</v>
          </cell>
          <cell r="DG701">
            <v>43110</v>
          </cell>
        </row>
        <row r="702">
          <cell r="A702" t="str">
            <v>4574</v>
          </cell>
          <cell r="B702" t="str">
            <v>Provision of a New Project Track UK Link Environment</v>
          </cell>
          <cell r="C702" t="str">
            <v>D1 - Change in delivery</v>
          </cell>
          <cell r="D702">
            <v>43118</v>
          </cell>
          <cell r="E702" t="str">
            <v>1. Awaiting ICAF Assignment
7. BER/Business Case In Progress
12/01/2018
11. Change in Delivery</v>
          </cell>
          <cell r="F702" t="str">
            <v/>
          </cell>
          <cell r="G702" t="b">
            <v>0</v>
          </cell>
          <cell r="H702" t="str">
            <v/>
          </cell>
          <cell r="I702">
            <v>43108</v>
          </cell>
          <cell r="K702">
            <v>43266</v>
          </cell>
          <cell r="L702" t="b">
            <v>0</v>
          </cell>
          <cell r="M702" t="str">
            <v/>
          </cell>
          <cell r="N702" t="str">
            <v/>
          </cell>
          <cell r="O702" t="str">
            <v/>
          </cell>
          <cell r="P702" t="str">
            <v>Lee Chambers</v>
          </cell>
          <cell r="Q702" t="str">
            <v/>
          </cell>
          <cell r="R702" t="str">
            <v>Lee Foster</v>
          </cell>
          <cell r="S702" t="str">
            <v>Lee Chambers</v>
          </cell>
          <cell r="T702" t="str">
            <v>CR (Internal)</v>
          </cell>
          <cell r="U702" t="str">
            <v>LIVE</v>
          </cell>
          <cell r="V702" t="b">
            <v>0</v>
          </cell>
          <cell r="X702" t="str">
            <v/>
          </cell>
          <cell r="AD702" t="str">
            <v/>
          </cell>
          <cell r="AF702" t="str">
            <v/>
          </cell>
          <cell r="AN702" t="str">
            <v/>
          </cell>
          <cell r="AR702" t="str">
            <v/>
          </cell>
          <cell r="AS702" t="str">
            <v/>
          </cell>
          <cell r="AZ702" t="str">
            <v/>
          </cell>
          <cell r="BB702" t="str">
            <v/>
          </cell>
          <cell r="BC702" t="str">
            <v/>
          </cell>
          <cell r="BE702" t="b">
            <v>0</v>
          </cell>
          <cell r="BH702">
            <v>43344</v>
          </cell>
          <cell r="BM702" t="str">
            <v/>
          </cell>
          <cell r="BO702" t="str">
            <v>18/01/18 Julie B - Note from IRC 17th  - AGREED: on the basis that a 10% contingency amount is built into the equation
17/01/18 Julie B - Business Case reviewed at iCAF prior to going to IRC for approval today.
15/01/2018 Julie B - BC received and issue</v>
          </cell>
          <cell r="BQ702" t="str">
            <v/>
          </cell>
          <cell r="BS702" t="str">
            <v/>
          </cell>
          <cell r="BU702" t="str">
            <v/>
          </cell>
          <cell r="BW702" t="str">
            <v/>
          </cell>
          <cell r="BX702" t="str">
            <v/>
          </cell>
          <cell r="BY702" t="str">
            <v/>
          </cell>
          <cell r="BZ702" t="str">
            <v/>
          </cell>
          <cell r="CA702" t="str">
            <v>R &amp; N</v>
          </cell>
          <cell r="CB702" t="str">
            <v/>
          </cell>
          <cell r="CC702" t="str">
            <v>Third Party SI / Service Provider</v>
          </cell>
          <cell r="CD702" t="str">
            <v/>
          </cell>
          <cell r="CE702" t="str">
            <v/>
          </cell>
          <cell r="CF702" t="str">
            <v/>
          </cell>
          <cell r="CG702" t="b">
            <v>0</v>
          </cell>
          <cell r="CH702" t="str">
            <v/>
          </cell>
          <cell r="CJ702" t="b">
            <v>0</v>
          </cell>
          <cell r="CK702" t="b">
            <v>0</v>
          </cell>
          <cell r="CL702" t="b">
            <v>0</v>
          </cell>
          <cell r="CM702" t="str">
            <v/>
          </cell>
          <cell r="CN702">
            <v>0</v>
          </cell>
          <cell r="CO702" t="str">
            <v/>
          </cell>
          <cell r="CP702" t="str">
            <v/>
          </cell>
          <cell r="CQ702" t="b">
            <v>0</v>
          </cell>
          <cell r="CR702" t="b">
            <v>0</v>
          </cell>
          <cell r="CS702" t="str">
            <v/>
          </cell>
          <cell r="CT702" t="str">
            <v/>
          </cell>
          <cell r="CU702" t="str">
            <v/>
          </cell>
          <cell r="CV702" t="str">
            <v>Xoserve Internal CR (business improvement initiative)</v>
          </cell>
          <cell r="CW702" t="str">
            <v>Xoserve Only</v>
          </cell>
          <cell r="CX702" t="b">
            <v>0</v>
          </cell>
          <cell r="CY702" t="b">
            <v>0</v>
          </cell>
          <cell r="CZ702" t="b">
            <v>0</v>
          </cell>
          <cell r="DA702" t="b">
            <v>1</v>
          </cell>
          <cell r="DB702" t="str">
            <v>Service Area 23: Internal</v>
          </cell>
          <cell r="DC702" t="str">
            <v>None (Xoserve internal initiative)</v>
          </cell>
          <cell r="DD702" t="str">
            <v>Medium</v>
          </cell>
          <cell r="DE702" t="b">
            <v>0</v>
          </cell>
          <cell r="DF702" t="b">
            <v>0</v>
          </cell>
        </row>
        <row r="703">
          <cell r="A703" t="str">
            <v>4584</v>
          </cell>
          <cell r="B703" t="str">
            <v>Central Switching Services</v>
          </cell>
          <cell r="C703" t="str">
            <v>A9 - Internal change progressing through capture</v>
          </cell>
          <cell r="D703">
            <v>43223</v>
          </cell>
          <cell r="E703" t="str">
            <v>2.1. Start-Up Approach In Progress
A2 - Capture in Progress</v>
          </cell>
          <cell r="F703" t="str">
            <v>Ofgem are about to undertake a procurement exercise managed by the DCC on the proposed design of new harmonised switching arrangements for electricity and gas. The Central Switching Service would replace the switching processes currently in place in elect</v>
          </cell>
          <cell r="G703" t="b">
            <v>0</v>
          </cell>
          <cell r="H703" t="str">
            <v/>
          </cell>
          <cell r="I703">
            <v>43117</v>
          </cell>
          <cell r="K703">
            <v>44166</v>
          </cell>
          <cell r="L703" t="b">
            <v>0</v>
          </cell>
          <cell r="M703" t="str">
            <v/>
          </cell>
          <cell r="N703" t="str">
            <v/>
          </cell>
          <cell r="O703" t="str">
            <v/>
          </cell>
          <cell r="P703" t="str">
            <v>Andy Earnshaw</v>
          </cell>
          <cell r="Q703" t="str">
            <v/>
          </cell>
          <cell r="R703" t="str">
            <v>Andy Earnshaw</v>
          </cell>
          <cell r="S703" t="str">
            <v>Smitha Pichrikat</v>
          </cell>
          <cell r="T703" t="str">
            <v>CR (Internal)</v>
          </cell>
          <cell r="U703" t="str">
            <v>LIVE</v>
          </cell>
          <cell r="V703" t="b">
            <v>0</v>
          </cell>
          <cell r="X703" t="str">
            <v/>
          </cell>
          <cell r="AD703" t="str">
            <v/>
          </cell>
          <cell r="AF703" t="str">
            <v/>
          </cell>
          <cell r="AN703" t="str">
            <v/>
          </cell>
          <cell r="AR703" t="str">
            <v/>
          </cell>
          <cell r="AS703" t="str">
            <v/>
          </cell>
          <cell r="AZ703" t="str">
            <v/>
          </cell>
          <cell r="BB703" t="str">
            <v/>
          </cell>
          <cell r="BC703" t="str">
            <v/>
          </cell>
          <cell r="BE703" t="b">
            <v>0</v>
          </cell>
          <cell r="BH703">
            <v>44620</v>
          </cell>
          <cell r="BM703" t="str">
            <v/>
          </cell>
          <cell r="BO703" t="str">
            <v>23/07/2018 DC Email from Smitha to confirm this change is still in capture for the time being.
20/07/2018 DC Chased Smith for an update of the status of this change.
24/05/2018 Dc Smita has confirmed this change is still in the capture phase.
24/05/2018 D</v>
          </cell>
          <cell r="BQ703" t="str">
            <v/>
          </cell>
          <cell r="BS703" t="str">
            <v/>
          </cell>
          <cell r="BU703" t="str">
            <v/>
          </cell>
          <cell r="BW703" t="str">
            <v/>
          </cell>
          <cell r="BX703" t="str">
            <v/>
          </cell>
          <cell r="BY703" t="str">
            <v/>
          </cell>
          <cell r="BZ703" t="str">
            <v/>
          </cell>
          <cell r="CA703" t="str">
            <v>R &amp; N</v>
          </cell>
          <cell r="CB703" t="str">
            <v/>
          </cell>
          <cell r="CC703" t="str">
            <v>Third Party SI / Service Provider</v>
          </cell>
          <cell r="CD703" t="str">
            <v>Other</v>
          </cell>
          <cell r="CE703" t="str">
            <v>Other</v>
          </cell>
          <cell r="CF703" t="str">
            <v>100+ days</v>
          </cell>
          <cell r="CG703" t="b">
            <v>0</v>
          </cell>
          <cell r="CH703" t="str">
            <v/>
          </cell>
          <cell r="CJ703" t="b">
            <v>0</v>
          </cell>
          <cell r="CK703" t="b">
            <v>0</v>
          </cell>
          <cell r="CL703" t="b">
            <v>0</v>
          </cell>
          <cell r="CM703" t="str">
            <v/>
          </cell>
          <cell r="CN703">
            <v>0</v>
          </cell>
          <cell r="CO703" t="str">
            <v/>
          </cell>
          <cell r="CP703" t="str">
            <v/>
          </cell>
          <cell r="CQ703" t="b">
            <v>0</v>
          </cell>
          <cell r="CR703" t="b">
            <v>0</v>
          </cell>
          <cell r="CS703" t="str">
            <v/>
          </cell>
          <cell r="CT703" t="str">
            <v/>
          </cell>
          <cell r="CU703" t="str">
            <v/>
          </cell>
          <cell r="CV703" t="str">
            <v>MOD/Ofgem</v>
          </cell>
          <cell r="CW703" t="str">
            <v>Xoserve Only</v>
          </cell>
          <cell r="CX703" t="b">
            <v>0</v>
          </cell>
          <cell r="CY703" t="b">
            <v>0</v>
          </cell>
          <cell r="CZ703" t="b">
            <v>0</v>
          </cell>
          <cell r="DA703" t="b">
            <v>0</v>
          </cell>
          <cell r="DB703" t="str">
            <v>Service Area 23: Internal</v>
          </cell>
          <cell r="DC703" t="str">
            <v>None (Xoserve internal initiative)</v>
          </cell>
          <cell r="DD703" t="str">
            <v>Medium</v>
          </cell>
          <cell r="DE703" t="b">
            <v>0</v>
          </cell>
          <cell r="DF703" t="b">
            <v>0</v>
          </cell>
        </row>
        <row r="704">
          <cell r="A704" t="str">
            <v>4608</v>
          </cell>
          <cell r="B704" t="str">
            <v>SAP BW Accelerator: Data Gap Analysis</v>
          </cell>
          <cell r="C704" t="str">
            <v>Z1 - Change completed</v>
          </cell>
          <cell r="D704">
            <v>43245</v>
          </cell>
          <cell r="E704" t="str">
            <v>1. Awaiting ICAF Assignment
11. Change In Delivery
7. BER/Business Case In Progress
Z1 - Change completed</v>
          </cell>
          <cell r="F704" t="str">
            <v/>
          </cell>
          <cell r="G704" t="b">
            <v>0</v>
          </cell>
          <cell r="H704" t="str">
            <v/>
          </cell>
          <cell r="I704">
            <v>43145</v>
          </cell>
          <cell r="K704">
            <v>43185</v>
          </cell>
          <cell r="L704" t="b">
            <v>0</v>
          </cell>
          <cell r="M704" t="str">
            <v/>
          </cell>
          <cell r="N704" t="str">
            <v/>
          </cell>
          <cell r="O704" t="str">
            <v/>
          </cell>
          <cell r="P704" t="str">
            <v>Steve Concannon</v>
          </cell>
          <cell r="Q704" t="str">
            <v/>
          </cell>
          <cell r="R704" t="str">
            <v>Crispin Wibberley</v>
          </cell>
          <cell r="S704" t="str">
            <v>Jo Duncan</v>
          </cell>
          <cell r="T704" t="str">
            <v>CR (Internal)</v>
          </cell>
          <cell r="U704" t="str">
            <v>COMPLETE</v>
          </cell>
          <cell r="V704" t="b">
            <v>0</v>
          </cell>
          <cell r="W704">
            <v>43245</v>
          </cell>
          <cell r="X704" t="str">
            <v/>
          </cell>
          <cell r="AD704" t="str">
            <v/>
          </cell>
          <cell r="AF704" t="str">
            <v/>
          </cell>
          <cell r="AN704" t="str">
            <v/>
          </cell>
          <cell r="AR704" t="str">
            <v/>
          </cell>
          <cell r="AS704" t="str">
            <v/>
          </cell>
          <cell r="AZ704" t="str">
            <v/>
          </cell>
          <cell r="BB704" t="str">
            <v/>
          </cell>
          <cell r="BC704" t="str">
            <v/>
          </cell>
          <cell r="BE704" t="b">
            <v>0</v>
          </cell>
          <cell r="BH704">
            <v>43252</v>
          </cell>
          <cell r="BI704">
            <v>43245</v>
          </cell>
          <cell r="BM704" t="str">
            <v/>
          </cell>
          <cell r="BO704" t="str">
            <v>25/05/2018 DC Confirmation from Fay Morris that this change can be closed, it was for analysis which has been completed.
24/05/2018 RJ - Update from Jo Duncan: Analysis has been completed and a new CR will be raised along with BER for delivery. Just await</v>
          </cell>
          <cell r="BQ704" t="str">
            <v/>
          </cell>
          <cell r="BS704" t="str">
            <v/>
          </cell>
          <cell r="BU704" t="str">
            <v/>
          </cell>
          <cell r="BW704" t="str">
            <v/>
          </cell>
          <cell r="BX704" t="str">
            <v/>
          </cell>
          <cell r="BY704" t="str">
            <v/>
          </cell>
          <cell r="BZ704" t="str">
            <v/>
          </cell>
          <cell r="CA704" t="str">
            <v>Data Office</v>
          </cell>
          <cell r="CB704" t="str">
            <v/>
          </cell>
          <cell r="CC704" t="str">
            <v>Third Party SI / Service Provider</v>
          </cell>
          <cell r="CD704" t="str">
            <v>BW</v>
          </cell>
          <cell r="CE704" t="str">
            <v>Other</v>
          </cell>
          <cell r="CF704" t="str">
            <v>60-100 days</v>
          </cell>
          <cell r="CG704" t="b">
            <v>0</v>
          </cell>
          <cell r="CH704" t="str">
            <v/>
          </cell>
          <cell r="CJ704" t="b">
            <v>0</v>
          </cell>
          <cell r="CK704" t="b">
            <v>0</v>
          </cell>
          <cell r="CL704" t="b">
            <v>0</v>
          </cell>
          <cell r="CM704" t="str">
            <v/>
          </cell>
          <cell r="CN704">
            <v>0</v>
          </cell>
          <cell r="CO704" t="str">
            <v/>
          </cell>
          <cell r="CP704" t="str">
            <v/>
          </cell>
          <cell r="CQ704" t="b">
            <v>0</v>
          </cell>
          <cell r="CR704" t="b">
            <v>0</v>
          </cell>
          <cell r="CS704" t="str">
            <v/>
          </cell>
          <cell r="CT704" t="str">
            <v/>
          </cell>
          <cell r="CU704" t="str">
            <v/>
          </cell>
          <cell r="CV704" t="str">
            <v>Xoserve Internal CR (business improvement initiative)</v>
          </cell>
          <cell r="CW704" t="str">
            <v>Xoserve Only</v>
          </cell>
          <cell r="CX704" t="b">
            <v>0</v>
          </cell>
          <cell r="CY704" t="b">
            <v>0</v>
          </cell>
          <cell r="CZ704" t="b">
            <v>0</v>
          </cell>
          <cell r="DA704" t="b">
            <v>0</v>
          </cell>
          <cell r="DB704" t="str">
            <v>Service Area 23: Internal</v>
          </cell>
          <cell r="DC704" t="str">
            <v>None (Xoserve internal initiative)</v>
          </cell>
          <cell r="DD704" t="str">
            <v>Medium</v>
          </cell>
          <cell r="DE704" t="b">
            <v>0</v>
          </cell>
          <cell r="DF704" t="b">
            <v>0</v>
          </cell>
        </row>
        <row r="705">
          <cell r="A705" t="str">
            <v>4627</v>
          </cell>
          <cell r="B705" t="str">
            <v>Consequential Central Switching Services</v>
          </cell>
          <cell r="C705" t="str">
            <v>A9 - Internal change progressing through capture</v>
          </cell>
          <cell r="D705">
            <v>43223</v>
          </cell>
          <cell r="E705" t="str">
            <v>1. Awaiting ICAF Assignment
2.1. Start-Up Approach In Progress
A2 - Capture in Progress</v>
          </cell>
          <cell r="F705" t="str">
            <v>The Ofgem Switching Programme aims to implement a suite of systems designed to deliver faster (next day) more reliable switching. A new Central Registration System (CSS) will be established to provide harmonised switching functionality for gas and electri</v>
          </cell>
          <cell r="G705" t="b">
            <v>0</v>
          </cell>
          <cell r="H705" t="str">
            <v/>
          </cell>
          <cell r="I705">
            <v>43168</v>
          </cell>
          <cell r="K705">
            <v>43983</v>
          </cell>
          <cell r="L705" t="b">
            <v>0</v>
          </cell>
          <cell r="M705" t="str">
            <v/>
          </cell>
          <cell r="N705" t="str">
            <v/>
          </cell>
          <cell r="O705" t="str">
            <v/>
          </cell>
          <cell r="P705" t="str">
            <v>Andy Earnshaw</v>
          </cell>
          <cell r="Q705" t="str">
            <v/>
          </cell>
          <cell r="R705" t="str">
            <v/>
          </cell>
          <cell r="S705" t="str">
            <v>Smitha Pichrikat</v>
          </cell>
          <cell r="T705" t="str">
            <v>CR (Internal)</v>
          </cell>
          <cell r="U705" t="str">
            <v>LIVE</v>
          </cell>
          <cell r="V705" t="b">
            <v>0</v>
          </cell>
          <cell r="X705" t="str">
            <v/>
          </cell>
          <cell r="AD705" t="str">
            <v/>
          </cell>
          <cell r="AF705" t="str">
            <v/>
          </cell>
          <cell r="AN705" t="str">
            <v/>
          </cell>
          <cell r="AR705" t="str">
            <v/>
          </cell>
          <cell r="AS705" t="str">
            <v/>
          </cell>
          <cell r="AZ705" t="str">
            <v/>
          </cell>
          <cell r="BB705" t="str">
            <v/>
          </cell>
          <cell r="BC705" t="str">
            <v/>
          </cell>
          <cell r="BE705" t="b">
            <v>0</v>
          </cell>
          <cell r="BH705">
            <v>43983</v>
          </cell>
          <cell r="BM705" t="str">
            <v/>
          </cell>
          <cell r="BO705" t="str">
            <v xml:space="preserve">
23/07/2018 DC Email from Smitha to say this change is still in Capture for thye time being.
20/08/2018 DC Chased smitha for update of the status of this change.
24/05/2018 DC Smita has confirmed that this change is still in capture.
24/08/2018 DC I have </v>
          </cell>
          <cell r="BQ705" t="str">
            <v/>
          </cell>
          <cell r="BS705" t="str">
            <v/>
          </cell>
          <cell r="BU705" t="str">
            <v/>
          </cell>
          <cell r="BW705" t="str">
            <v/>
          </cell>
          <cell r="BX705" t="str">
            <v/>
          </cell>
          <cell r="BY705" t="str">
            <v/>
          </cell>
          <cell r="BZ705" t="str">
            <v/>
          </cell>
          <cell r="CA705" t="str">
            <v>R &amp; N</v>
          </cell>
          <cell r="CB705" t="str">
            <v/>
          </cell>
          <cell r="CC705" t="str">
            <v>Third Party SI / Service Provider</v>
          </cell>
          <cell r="CD705" t="str">
            <v>ISU</v>
          </cell>
          <cell r="CE705" t="str">
            <v>SPA</v>
          </cell>
          <cell r="CF705" t="str">
            <v>100+ days</v>
          </cell>
          <cell r="CG705" t="b">
            <v>0</v>
          </cell>
          <cell r="CH705" t="str">
            <v/>
          </cell>
          <cell r="CJ705" t="b">
            <v>1</v>
          </cell>
          <cell r="CK705" t="b">
            <v>1</v>
          </cell>
          <cell r="CL705" t="b">
            <v>1</v>
          </cell>
          <cell r="CM705" t="str">
            <v/>
          </cell>
          <cell r="CN705">
            <v>0</v>
          </cell>
          <cell r="CO705" t="str">
            <v/>
          </cell>
          <cell r="CP705" t="str">
            <v/>
          </cell>
          <cell r="CQ705" t="b">
            <v>0</v>
          </cell>
          <cell r="CR705" t="b">
            <v>0</v>
          </cell>
          <cell r="CS705" t="str">
            <v/>
          </cell>
          <cell r="CT705" t="str">
            <v/>
          </cell>
          <cell r="CU705" t="str">
            <v/>
          </cell>
          <cell r="CV705" t="str">
            <v>License Condition</v>
          </cell>
          <cell r="CW705" t="str">
            <v>All UK Gas Market Participants</v>
          </cell>
          <cell r="CX705" t="b">
            <v>1</v>
          </cell>
          <cell r="CY705" t="b">
            <v>1</v>
          </cell>
          <cell r="CZ705" t="b">
            <v>1</v>
          </cell>
          <cell r="DA705" t="b">
            <v>1</v>
          </cell>
          <cell r="DB705" t="str">
            <v>Service Area 1: Manage Supply Point Registration</v>
          </cell>
          <cell r="DC705" t="str">
            <v>Five to Twenty</v>
          </cell>
          <cell r="DD705" t="str">
            <v>High</v>
          </cell>
          <cell r="DE705" t="b">
            <v>0</v>
          </cell>
          <cell r="DF705" t="b">
            <v>1</v>
          </cell>
        </row>
        <row r="706">
          <cell r="A706" t="str">
            <v>4635</v>
          </cell>
          <cell r="B706" t="str">
            <v>Amendments to the DSC service line to enable the Web Service provision of data for the Consumer Enquiry Service (Number)</v>
          </cell>
          <cell r="C706" t="str">
            <v>D1 - Change in delivery</v>
          </cell>
          <cell r="D706">
            <v>43264</v>
          </cell>
          <cell r="E706" t="str">
            <v>1. Awaiting ICAF Assignment
2.1. Start-Up Approach In Progress
A2 - Capture in Progress
D1 - Change in delivery</v>
          </cell>
          <cell r="F706" t="str">
            <v/>
          </cell>
          <cell r="G706" t="b">
            <v>0</v>
          </cell>
          <cell r="H706" t="str">
            <v/>
          </cell>
          <cell r="I706">
            <v>43180</v>
          </cell>
          <cell r="L706" t="b">
            <v>0</v>
          </cell>
          <cell r="M706" t="str">
            <v/>
          </cell>
          <cell r="N706" t="str">
            <v/>
          </cell>
          <cell r="O706" t="str">
            <v/>
          </cell>
          <cell r="P706" t="str">
            <v>Charlie Hayley</v>
          </cell>
          <cell r="Q706" t="str">
            <v/>
          </cell>
          <cell r="R706" t="str">
            <v>Sat Kalsi</v>
          </cell>
          <cell r="S706" t="str">
            <v>Charlie Haley</v>
          </cell>
          <cell r="T706" t="str">
            <v>CP (Non System Impacting)</v>
          </cell>
          <cell r="U706" t="str">
            <v>LIVE</v>
          </cell>
          <cell r="V706" t="b">
            <v>0</v>
          </cell>
          <cell r="X706" t="str">
            <v/>
          </cell>
          <cell r="AD706" t="str">
            <v/>
          </cell>
          <cell r="AF706" t="str">
            <v/>
          </cell>
          <cell r="AN706" t="str">
            <v/>
          </cell>
          <cell r="AR706" t="str">
            <v/>
          </cell>
          <cell r="AS706" t="str">
            <v/>
          </cell>
          <cell r="AZ706" t="str">
            <v/>
          </cell>
          <cell r="BB706" t="str">
            <v/>
          </cell>
          <cell r="BC706" t="str">
            <v/>
          </cell>
          <cell r="BE706" t="b">
            <v>0</v>
          </cell>
          <cell r="BH706">
            <v>43344</v>
          </cell>
          <cell r="BM706" t="str">
            <v/>
          </cell>
          <cell r="BO706" t="str">
            <v>18/07/2018 Dc I met with Charlie Haley, Dene Williams, Mike Entwistle and Deb Jones today to confirm details of this change, Charlie is the PM and this change is phase 1 of a bigger piece of work. 
17/03/2018 DC This change is being delivery by the back o</v>
          </cell>
          <cell r="BQ706" t="str">
            <v/>
          </cell>
          <cell r="BS706" t="str">
            <v/>
          </cell>
          <cell r="BU706" t="str">
            <v/>
          </cell>
          <cell r="BW706" t="str">
            <v/>
          </cell>
          <cell r="BX706" t="str">
            <v/>
          </cell>
          <cell r="BY706" t="str">
            <v/>
          </cell>
          <cell r="BZ706" t="str">
            <v/>
          </cell>
          <cell r="CA706" t="str">
            <v>T &amp; SS</v>
          </cell>
          <cell r="CB706" t="str">
            <v/>
          </cell>
          <cell r="CC706" t="str">
            <v>Third Party SI / Service Provider</v>
          </cell>
          <cell r="CD706" t="str">
            <v>Other</v>
          </cell>
          <cell r="CE706" t="str">
            <v>Portal</v>
          </cell>
          <cell r="CF706" t="str">
            <v>60-100 days</v>
          </cell>
          <cell r="CG706" t="b">
            <v>0</v>
          </cell>
          <cell r="CH706" t="str">
            <v/>
          </cell>
          <cell r="CJ706" t="b">
            <v>0</v>
          </cell>
          <cell r="CK706" t="b">
            <v>0</v>
          </cell>
          <cell r="CL706" t="b">
            <v>0</v>
          </cell>
          <cell r="CM706" t="str">
            <v/>
          </cell>
          <cell r="CN706">
            <v>0</v>
          </cell>
          <cell r="CO706" t="str">
            <v/>
          </cell>
          <cell r="CP706" t="str">
            <v/>
          </cell>
          <cell r="CQ706" t="b">
            <v>0</v>
          </cell>
          <cell r="CR706" t="b">
            <v>0</v>
          </cell>
          <cell r="CS706" t="str">
            <v/>
          </cell>
          <cell r="CT706" t="str">
            <v/>
          </cell>
          <cell r="CU706" t="str">
            <v/>
          </cell>
          <cell r="CV706" t="str">
            <v>Xoserve Internal CR (business improvement initiative)</v>
          </cell>
          <cell r="CW706" t="str">
            <v>One Market Group</v>
          </cell>
          <cell r="CX706" t="b">
            <v>1</v>
          </cell>
          <cell r="CY706" t="b">
            <v>1</v>
          </cell>
          <cell r="CZ706" t="b">
            <v>1</v>
          </cell>
          <cell r="DA706" t="b">
            <v>1</v>
          </cell>
          <cell r="DB706" t="str">
            <v>Service Area 16: Provision of Supply Point Information Services and Other Services Required to be Provided Under Condition of the GT Licence</v>
          </cell>
          <cell r="DC706" t="str">
            <v>Two to Five</v>
          </cell>
          <cell r="DD706" t="str">
            <v>High</v>
          </cell>
          <cell r="DE706" t="b">
            <v>0</v>
          </cell>
          <cell r="DF706" t="b">
            <v>0</v>
          </cell>
          <cell r="DG706">
            <v>43264</v>
          </cell>
        </row>
        <row r="707">
          <cell r="A707" t="str">
            <v>4642</v>
          </cell>
          <cell r="B707" t="str">
            <v>Address Maintenance Solution</v>
          </cell>
          <cell r="C707" t="str">
            <v>A9 - Internal change progressing through capture</v>
          </cell>
          <cell r="D707">
            <v>43193</v>
          </cell>
          <cell r="E707" t="str">
            <v>1. Awaiting ICAF Assignment
2.1. Start-Up Approach In Progress
A9 - Internal change progressing through capture</v>
          </cell>
          <cell r="F707" t="str">
            <v>There are additional requirements to maintain and improve the address data where a key URN (Unique Reference Number) is not found associated to an address and also update database with new address created. This change is raised to cater to the delivery ne</v>
          </cell>
          <cell r="G707" t="b">
            <v>0</v>
          </cell>
          <cell r="H707" t="str">
            <v/>
          </cell>
          <cell r="I707">
            <v>43193</v>
          </cell>
          <cell r="K707">
            <v>43374</v>
          </cell>
          <cell r="L707" t="b">
            <v>0</v>
          </cell>
          <cell r="M707" t="str">
            <v/>
          </cell>
          <cell r="N707" t="str">
            <v/>
          </cell>
          <cell r="O707" t="str">
            <v/>
          </cell>
          <cell r="P707" t="str">
            <v>Nandini Kundu</v>
          </cell>
          <cell r="Q707" t="str">
            <v/>
          </cell>
          <cell r="R707" t="str">
            <v>Dave Ackers</v>
          </cell>
          <cell r="S707" t="str">
            <v>Simon Harris</v>
          </cell>
          <cell r="T707" t="str">
            <v>CR (Internal)</v>
          </cell>
          <cell r="U707" t="str">
            <v>LIVE</v>
          </cell>
          <cell r="V707" t="b">
            <v>0</v>
          </cell>
          <cell r="X707" t="str">
            <v/>
          </cell>
          <cell r="AD707" t="str">
            <v/>
          </cell>
          <cell r="AF707" t="str">
            <v/>
          </cell>
          <cell r="AN707" t="str">
            <v/>
          </cell>
          <cell r="AR707" t="str">
            <v/>
          </cell>
          <cell r="AS707" t="str">
            <v/>
          </cell>
          <cell r="AZ707" t="str">
            <v/>
          </cell>
          <cell r="BB707" t="str">
            <v/>
          </cell>
          <cell r="BC707" t="str">
            <v/>
          </cell>
          <cell r="BE707" t="b">
            <v>0</v>
          </cell>
          <cell r="BH707">
            <v>43374</v>
          </cell>
          <cell r="BM707" t="str">
            <v/>
          </cell>
          <cell r="BO707" t="str">
            <v xml:space="preserve">09/07/18 Julie B - removed from Jun-19 list for now and if there is capacity we can add to the release later (as is internal change and therefore assume we are paying) need to confirm this.
22/05/18 - Julie B - Proposed for Jun-19 Scope - RAG Status Red </v>
          </cell>
          <cell r="BQ707" t="str">
            <v/>
          </cell>
          <cell r="BS707" t="str">
            <v/>
          </cell>
          <cell r="BU707" t="str">
            <v/>
          </cell>
          <cell r="BW707" t="str">
            <v/>
          </cell>
          <cell r="BX707" t="str">
            <v/>
          </cell>
          <cell r="BY707" t="str">
            <v/>
          </cell>
          <cell r="BZ707" t="str">
            <v/>
          </cell>
          <cell r="CA707" t="str">
            <v>R &amp; N</v>
          </cell>
          <cell r="CB707" t="str">
            <v/>
          </cell>
          <cell r="CC707" t="str">
            <v>Third Party SI / Service Provider</v>
          </cell>
          <cell r="CD707" t="str">
            <v>ISU</v>
          </cell>
          <cell r="CE707" t="str">
            <v>SPA</v>
          </cell>
          <cell r="CF707" t="str">
            <v>60-100 days</v>
          </cell>
          <cell r="CG707" t="b">
            <v>0</v>
          </cell>
          <cell r="CH707" t="str">
            <v/>
          </cell>
          <cell r="CJ707" t="b">
            <v>0</v>
          </cell>
          <cell r="CK707" t="b">
            <v>0</v>
          </cell>
          <cell r="CL707" t="b">
            <v>0</v>
          </cell>
          <cell r="CM707" t="str">
            <v/>
          </cell>
          <cell r="CN707">
            <v>0</v>
          </cell>
          <cell r="CO707" t="str">
            <v/>
          </cell>
          <cell r="CP707" t="str">
            <v/>
          </cell>
          <cell r="CQ707" t="b">
            <v>0</v>
          </cell>
          <cell r="CR707" t="b">
            <v>0</v>
          </cell>
          <cell r="CS707" t="str">
            <v/>
          </cell>
          <cell r="CT707" t="str">
            <v/>
          </cell>
          <cell r="CU707" t="str">
            <v/>
          </cell>
          <cell r="CV707" t="str">
            <v>License Condition</v>
          </cell>
          <cell r="CW707" t="str">
            <v>All UK Gas Market Participants</v>
          </cell>
          <cell r="CX707" t="b">
            <v>1</v>
          </cell>
          <cell r="CY707" t="b">
            <v>1</v>
          </cell>
          <cell r="CZ707" t="b">
            <v>1</v>
          </cell>
          <cell r="DA707" t="b">
            <v>1</v>
          </cell>
          <cell r="DB707" t="str">
            <v>Service Area 1: Manage Supply Point Registration</v>
          </cell>
          <cell r="DC707" t="str">
            <v>One</v>
          </cell>
          <cell r="DD707" t="str">
            <v>Medium</v>
          </cell>
          <cell r="DE707" t="b">
            <v>0</v>
          </cell>
          <cell r="DF707" t="b">
            <v>0</v>
          </cell>
        </row>
        <row r="708">
          <cell r="A708" t="str">
            <v>4643</v>
          </cell>
          <cell r="B708" t="str">
            <v>Shipper Read Performance Reporting</v>
          </cell>
          <cell r="C708" t="str">
            <v>A9 - Internal change progressing through capture</v>
          </cell>
          <cell r="D708">
            <v>43266</v>
          </cell>
          <cell r="E708" t="str">
            <v>1. Awaiting ICAF Assignment
2.1. Start-Up Approach In Progress
20/04/18 - 11. Change In Delivery
2.1. Start-Up Approach In Progress
A2 - Capture in Progress
B1 - Start Up In Progress (Awaiting PAT/RACI)
A9 - Internal change progressing through capture</v>
          </cell>
          <cell r="F708" t="str">
            <v>Section M of UNC states the read obligation for Class 2 and Class 3 Supply Meter points. Within Code this section also states: 
TPDM5.7.4 Each User shall secure that the requirement in paragraph 5.7.1 is complied with in respect of at least 97.5% of Relev</v>
          </cell>
          <cell r="G708" t="b">
            <v>0</v>
          </cell>
          <cell r="H708" t="str">
            <v/>
          </cell>
          <cell r="I708">
            <v>43193</v>
          </cell>
          <cell r="K708">
            <v>43281</v>
          </cell>
          <cell r="L708" t="b">
            <v>0</v>
          </cell>
          <cell r="M708" t="str">
            <v/>
          </cell>
          <cell r="N708" t="str">
            <v/>
          </cell>
          <cell r="O708" t="str">
            <v/>
          </cell>
          <cell r="P708" t="str">
            <v>Rachel Hinsley</v>
          </cell>
          <cell r="Q708" t="str">
            <v/>
          </cell>
          <cell r="R708" t="str">
            <v>Fiona Cottam</v>
          </cell>
          <cell r="S708" t="str">
            <v>Jo Duncan</v>
          </cell>
          <cell r="T708" t="str">
            <v>CR (Internal)</v>
          </cell>
          <cell r="U708" t="str">
            <v>LIVE</v>
          </cell>
          <cell r="V708" t="b">
            <v>0</v>
          </cell>
          <cell r="X708" t="str">
            <v/>
          </cell>
          <cell r="AD708" t="str">
            <v/>
          </cell>
          <cell r="AF708" t="str">
            <v/>
          </cell>
          <cell r="AN708" t="str">
            <v/>
          </cell>
          <cell r="AR708" t="str">
            <v/>
          </cell>
          <cell r="AS708" t="str">
            <v/>
          </cell>
          <cell r="AZ708" t="str">
            <v/>
          </cell>
          <cell r="BB708" t="str">
            <v/>
          </cell>
          <cell r="BC708" t="str">
            <v/>
          </cell>
          <cell r="BE708" t="b">
            <v>0</v>
          </cell>
          <cell r="BM708" t="str">
            <v/>
          </cell>
          <cell r="BO708" t="str">
            <v>20/07/2018 HS - In capture; Andy waiting for analysis from Rachel Hinsley.
13/07/2018 RJ - Jo to speak to Andy to confirm data field introducted in release 2 now exist.
06/07/2018 Dc Jo to chase for an update.
22/06/2018 RJ - Won't be done until Release 2</v>
          </cell>
          <cell r="BQ708" t="str">
            <v/>
          </cell>
          <cell r="BS708" t="str">
            <v/>
          </cell>
          <cell r="BU708" t="str">
            <v/>
          </cell>
          <cell r="BW708" t="str">
            <v/>
          </cell>
          <cell r="BX708" t="str">
            <v/>
          </cell>
          <cell r="BY708" t="str">
            <v/>
          </cell>
          <cell r="BZ708" t="str">
            <v/>
          </cell>
          <cell r="CA708" t="str">
            <v>Data Office</v>
          </cell>
          <cell r="CB708" t="str">
            <v/>
          </cell>
          <cell r="CC708" t="str">
            <v>Xoserve Resource</v>
          </cell>
          <cell r="CD708" t="str">
            <v>BW</v>
          </cell>
          <cell r="CE708" t="str">
            <v>Reads</v>
          </cell>
          <cell r="CF708" t="str">
            <v>30-60 days</v>
          </cell>
          <cell r="CG708" t="b">
            <v>0</v>
          </cell>
          <cell r="CH708" t="str">
            <v/>
          </cell>
          <cell r="CJ708" t="b">
            <v>0</v>
          </cell>
          <cell r="CK708" t="b">
            <v>0</v>
          </cell>
          <cell r="CL708" t="b">
            <v>0</v>
          </cell>
          <cell r="CM708" t="str">
            <v/>
          </cell>
          <cell r="CN708">
            <v>0</v>
          </cell>
          <cell r="CO708" t="str">
            <v/>
          </cell>
          <cell r="CP708" t="str">
            <v/>
          </cell>
          <cell r="CQ708" t="b">
            <v>0</v>
          </cell>
          <cell r="CR708" t="b">
            <v>0</v>
          </cell>
          <cell r="CS708" t="str">
            <v/>
          </cell>
          <cell r="CT708" t="str">
            <v/>
          </cell>
          <cell r="CU708" t="str">
            <v/>
          </cell>
          <cell r="CV708" t="str">
            <v>MOD/Ofgem</v>
          </cell>
          <cell r="CW708" t="str">
            <v>Multiple Market Participants</v>
          </cell>
          <cell r="CX708" t="b">
            <v>0</v>
          </cell>
          <cell r="CY708" t="b">
            <v>0</v>
          </cell>
          <cell r="CZ708" t="b">
            <v>0</v>
          </cell>
          <cell r="DA708" t="b">
            <v>1</v>
          </cell>
          <cell r="DB708" t="str">
            <v>Service Area 5: Metered Volume and Metered Quantity</v>
          </cell>
          <cell r="DC708" t="str">
            <v>Two to Five</v>
          </cell>
          <cell r="DD708" t="str">
            <v>High</v>
          </cell>
          <cell r="DE708" t="b">
            <v>0</v>
          </cell>
          <cell r="DF708" t="b">
            <v>0</v>
          </cell>
        </row>
        <row r="709">
          <cell r="A709" t="str">
            <v>4645</v>
          </cell>
          <cell r="B709" t="str">
            <v>The rejection of incrementing reads submitted for an Isolated Supply Meter Point (RGMA flows)</v>
          </cell>
          <cell r="C709" t="str">
            <v>A5 - CP in capture with DSG</v>
          </cell>
          <cell r="D709">
            <v>43301</v>
          </cell>
          <cell r="E709" t="str">
            <v>1. Awaiting ICAF Assignment
2.1. Start-Up Approach In ProgressA
9 - Internal change progressing through capture
A5 - CP in capture with DSG</v>
          </cell>
          <cell r="F709" t="str">
            <v>An issue has been identified where following Project Nexus Implementation Date (PNID). Xoserve has received in excess of 3500 RGMA transactions where the User has provided a Meter Information Notification (JOB transaction) or Meter Information Update Noti</v>
          </cell>
          <cell r="G709" t="b">
            <v>0</v>
          </cell>
          <cell r="H709" t="str">
            <v/>
          </cell>
          <cell r="I709">
            <v>43193</v>
          </cell>
          <cell r="K709">
            <v>43406</v>
          </cell>
          <cell r="L709" t="b">
            <v>0</v>
          </cell>
          <cell r="M709" t="str">
            <v/>
          </cell>
          <cell r="N709" t="str">
            <v/>
          </cell>
          <cell r="O709" t="str">
            <v/>
          </cell>
          <cell r="P709" t="str">
            <v>Rachel Hinsley</v>
          </cell>
          <cell r="Q709" t="str">
            <v/>
          </cell>
          <cell r="R709" t="str">
            <v>Sat Kalsi</v>
          </cell>
          <cell r="S709" t="str">
            <v>Rachel Hinsley</v>
          </cell>
          <cell r="T709" t="str">
            <v>CR (Internal)</v>
          </cell>
          <cell r="U709" t="str">
            <v>LIVE</v>
          </cell>
          <cell r="V709" t="b">
            <v>0</v>
          </cell>
          <cell r="X709" t="str">
            <v/>
          </cell>
          <cell r="AD709" t="str">
            <v/>
          </cell>
          <cell r="AF709" t="str">
            <v/>
          </cell>
          <cell r="AN709" t="str">
            <v/>
          </cell>
          <cell r="AR709" t="str">
            <v/>
          </cell>
          <cell r="AS709" t="str">
            <v/>
          </cell>
          <cell r="AZ709" t="str">
            <v/>
          </cell>
          <cell r="BB709" t="str">
            <v/>
          </cell>
          <cell r="BC709" t="str">
            <v/>
          </cell>
          <cell r="BE709" t="b">
            <v>0</v>
          </cell>
          <cell r="BM709" t="str">
            <v/>
          </cell>
          <cell r="BO709" t="str">
            <v xml:space="preserve">
24/05/2018 DC Rachel has confirmed there is another meeting regarding this change today.
24/05/2018 Dc Requested an update from Rachel today.
15/05/2018 DC Rachel has confirmed that there is a meeting tomorrow to discuss this change.
15/05/2018 DC Sent c</v>
          </cell>
          <cell r="BQ709" t="str">
            <v/>
          </cell>
          <cell r="BS709" t="str">
            <v/>
          </cell>
          <cell r="BU709" t="str">
            <v/>
          </cell>
          <cell r="BW709" t="str">
            <v/>
          </cell>
          <cell r="BX709" t="str">
            <v/>
          </cell>
          <cell r="BY709" t="str">
            <v>Jun2019</v>
          </cell>
          <cell r="BZ709" t="str">
            <v/>
          </cell>
          <cell r="CA709" t="str">
            <v>R &amp; N</v>
          </cell>
          <cell r="CB709" t="str">
            <v>4622</v>
          </cell>
          <cell r="CC709" t="str">
            <v>Third Party SI / Service Provider</v>
          </cell>
          <cell r="CD709" t="str">
            <v>ISU</v>
          </cell>
          <cell r="CE709" t="str">
            <v>Invoicing</v>
          </cell>
          <cell r="CF709" t="str">
            <v>60-100 days</v>
          </cell>
          <cell r="CG709" t="b">
            <v>1</v>
          </cell>
          <cell r="CH709" t="str">
            <v>Xoserve</v>
          </cell>
          <cell r="CI709">
            <v>43406</v>
          </cell>
          <cell r="CJ709" t="b">
            <v>1</v>
          </cell>
          <cell r="CK709" t="b">
            <v>1</v>
          </cell>
          <cell r="CL709" t="b">
            <v>1</v>
          </cell>
          <cell r="CM709" t="str">
            <v/>
          </cell>
          <cell r="CN709">
            <v>0</v>
          </cell>
          <cell r="CO709" t="str">
            <v/>
          </cell>
          <cell r="CP709" t="str">
            <v>High</v>
          </cell>
          <cell r="CQ709" t="b">
            <v>0</v>
          </cell>
          <cell r="CR709" t="b">
            <v>0</v>
          </cell>
          <cell r="CS709" t="str">
            <v/>
          </cell>
          <cell r="CT709" t="str">
            <v>Daily</v>
          </cell>
          <cell r="CU709" t="str">
            <v>One</v>
          </cell>
          <cell r="CV709" t="str">
            <v>Xoserve Internal CR (business improvement initiative)</v>
          </cell>
          <cell r="CW709" t="str">
            <v>Multiple Market Participants</v>
          </cell>
          <cell r="CX709" t="b">
            <v>1</v>
          </cell>
          <cell r="CY709" t="b">
            <v>0</v>
          </cell>
          <cell r="CZ709" t="b">
            <v>0</v>
          </cell>
          <cell r="DA709" t="b">
            <v>1</v>
          </cell>
          <cell r="DB709" t="str">
            <v>Service Area 7: NTS Capacity / LDZ Capacity / Commodity / Reconciliation / Ad-Hoc Adjustment and Energy Balancing Invoices</v>
          </cell>
          <cell r="DC709" t="str">
            <v>Two to Five</v>
          </cell>
          <cell r="DD709" t="str">
            <v>Medium</v>
          </cell>
          <cell r="DE709" t="b">
            <v>0</v>
          </cell>
          <cell r="DF709" t="b">
            <v>0</v>
          </cell>
        </row>
        <row r="710">
          <cell r="A710" t="str">
            <v>4647</v>
          </cell>
          <cell r="B710" t="str">
            <v>IS Operations - Service Management Performance Birst Dashboards</v>
          </cell>
          <cell r="C710" t="str">
            <v>D1 - Change in delivery</v>
          </cell>
          <cell r="D710">
            <v>43259</v>
          </cell>
          <cell r="E710" t="str">
            <v>1. Awaiting ICAF Assignment
B1 - Start Up In Progress (Awaiting PAT/RACI)
D1 - Change in delivery</v>
          </cell>
          <cell r="F710" t="str">
            <v>IS Operations Service Management intend to utilise BIRST with the introduction of a Service Management Hub. This will consist of a series of dashboards (see below for details) for each of the main Service Management processes, as well as an Exec Summary d</v>
          </cell>
          <cell r="G710" t="b">
            <v>0</v>
          </cell>
          <cell r="H710" t="str">
            <v>N/A</v>
          </cell>
          <cell r="I710">
            <v>43203</v>
          </cell>
          <cell r="K710">
            <v>43235</v>
          </cell>
          <cell r="L710" t="b">
            <v>0</v>
          </cell>
          <cell r="M710" t="str">
            <v/>
          </cell>
          <cell r="N710" t="str">
            <v/>
          </cell>
          <cell r="O710" t="str">
            <v>N/A</v>
          </cell>
          <cell r="P710" t="str">
            <v>Luke Moise</v>
          </cell>
          <cell r="Q710" t="str">
            <v/>
          </cell>
          <cell r="R710" t="str">
            <v>Annie Griffiths</v>
          </cell>
          <cell r="S710" t="str">
            <v>Jo Duncan</v>
          </cell>
          <cell r="T710" t="str">
            <v>CR (Internal)</v>
          </cell>
          <cell r="U710" t="str">
            <v>LIVE</v>
          </cell>
          <cell r="V710" t="b">
            <v>0</v>
          </cell>
          <cell r="X710" t="str">
            <v/>
          </cell>
          <cell r="AD710" t="str">
            <v/>
          </cell>
          <cell r="AF710" t="str">
            <v/>
          </cell>
          <cell r="AN710" t="str">
            <v/>
          </cell>
          <cell r="AR710" t="str">
            <v/>
          </cell>
          <cell r="AS710" t="str">
            <v/>
          </cell>
          <cell r="AZ710" t="str">
            <v/>
          </cell>
          <cell r="BB710" t="str">
            <v/>
          </cell>
          <cell r="BC710" t="str">
            <v/>
          </cell>
          <cell r="BE710" t="b">
            <v>0</v>
          </cell>
          <cell r="BH710">
            <v>43308</v>
          </cell>
          <cell r="BM710" t="str">
            <v/>
          </cell>
          <cell r="BO710" t="str">
            <v>20/07/2018 HS - Jo Duncan to negotiate what can be delivered and when with the Operations Department.
13/07/2018 RJ - On track.
06/07/2018 DC Sign off today, should be completed by end of july.  Moved imp date as per Jo Duncan
22/06/2018 RJ - On track.
15</v>
          </cell>
          <cell r="BQ710" t="str">
            <v/>
          </cell>
          <cell r="BS710" t="str">
            <v/>
          </cell>
          <cell r="BU710" t="str">
            <v/>
          </cell>
          <cell r="BW710" t="str">
            <v/>
          </cell>
          <cell r="BX710" t="str">
            <v>Low</v>
          </cell>
          <cell r="BY710" t="str">
            <v/>
          </cell>
          <cell r="BZ710" t="str">
            <v/>
          </cell>
          <cell r="CA710" t="str">
            <v>Data Office</v>
          </cell>
          <cell r="CB710" t="str">
            <v/>
          </cell>
          <cell r="CC710" t="str">
            <v>Xoserve Resource</v>
          </cell>
          <cell r="CD710" t="str">
            <v>Birst</v>
          </cell>
          <cell r="CE710" t="str">
            <v>Other</v>
          </cell>
          <cell r="CF710" t="str">
            <v>0-30 days</v>
          </cell>
          <cell r="CG710" t="b">
            <v>1</v>
          </cell>
          <cell r="CH710" t="str">
            <v>Xoserve</v>
          </cell>
          <cell r="CI710">
            <v>43235</v>
          </cell>
          <cell r="CJ710" t="b">
            <v>0</v>
          </cell>
          <cell r="CK710" t="b">
            <v>0</v>
          </cell>
          <cell r="CL710" t="b">
            <v>0</v>
          </cell>
          <cell r="CM710" t="str">
            <v/>
          </cell>
          <cell r="CN710">
            <v>0</v>
          </cell>
          <cell r="CO710" t="str">
            <v/>
          </cell>
          <cell r="CP710" t="str">
            <v>Low</v>
          </cell>
          <cell r="CQ710" t="b">
            <v>0</v>
          </cell>
          <cell r="CR710" t="b">
            <v>0</v>
          </cell>
          <cell r="CS710" t="str">
            <v/>
          </cell>
          <cell r="CT710" t="str">
            <v>Daily</v>
          </cell>
          <cell r="CU710" t="str">
            <v>One</v>
          </cell>
          <cell r="CV710" t="str">
            <v>Xoserve Internal CR (business improvement initiative)</v>
          </cell>
          <cell r="CW710" t="str">
            <v>Xoserve Only</v>
          </cell>
          <cell r="CX710" t="b">
            <v>0</v>
          </cell>
          <cell r="CY710" t="b">
            <v>0</v>
          </cell>
          <cell r="CZ710" t="b">
            <v>0</v>
          </cell>
          <cell r="DA710" t="b">
            <v>0</v>
          </cell>
          <cell r="DB710" t="str">
            <v>Service Area 23: Internal</v>
          </cell>
          <cell r="DC710" t="str">
            <v>None (Xoserve internal initiative)</v>
          </cell>
          <cell r="DD710" t="str">
            <v>Low</v>
          </cell>
          <cell r="DE710" t="b">
            <v>0</v>
          </cell>
          <cell r="DF710" t="b">
            <v>0</v>
          </cell>
        </row>
        <row r="711">
          <cell r="A711" t="str">
            <v>4649</v>
          </cell>
          <cell r="B711" t="str">
            <v>ASR - SCP Weekly Portfolio Report (Phase 2)</v>
          </cell>
          <cell r="C711" t="str">
            <v>Z1 - Change completed</v>
          </cell>
          <cell r="D711">
            <v>43276</v>
          </cell>
          <cell r="E711" t="str">
            <v>20/04/18 - IB 3.2. ASR Awaiting Customer Approval
11. Change In Delivery
F1 - CCR/Closedown document in progress
Z1 - Change completed</v>
          </cell>
          <cell r="F711" t="str">
            <v/>
          </cell>
          <cell r="G711" t="b">
            <v>0</v>
          </cell>
          <cell r="H711" t="str">
            <v>N/A</v>
          </cell>
          <cell r="I711">
            <v>43207</v>
          </cell>
          <cell r="K711">
            <v>43220</v>
          </cell>
          <cell r="L711" t="b">
            <v>0</v>
          </cell>
          <cell r="M711" t="str">
            <v/>
          </cell>
          <cell r="N711" t="str">
            <v/>
          </cell>
          <cell r="O711" t="str">
            <v/>
          </cell>
          <cell r="P711" t="str">
            <v>Greg Causon</v>
          </cell>
          <cell r="Q711" t="str">
            <v/>
          </cell>
          <cell r="R711" t="str">
            <v>Steve Nunnington</v>
          </cell>
          <cell r="S711" t="str">
            <v>Jo Duncan</v>
          </cell>
          <cell r="T711" t="str">
            <v>CR (ASR)</v>
          </cell>
          <cell r="U711" t="str">
            <v>COMPLETE</v>
          </cell>
          <cell r="V711" t="b">
            <v>0</v>
          </cell>
          <cell r="W711">
            <v>43276</v>
          </cell>
          <cell r="X711" t="str">
            <v/>
          </cell>
          <cell r="AD711" t="str">
            <v/>
          </cell>
          <cell r="AF711" t="str">
            <v/>
          </cell>
          <cell r="AN711" t="str">
            <v/>
          </cell>
          <cell r="AR711" t="str">
            <v/>
          </cell>
          <cell r="AS711" t="str">
            <v/>
          </cell>
          <cell r="AZ711" t="str">
            <v/>
          </cell>
          <cell r="BB711" t="str">
            <v/>
          </cell>
          <cell r="BC711" t="str">
            <v/>
          </cell>
          <cell r="BE711" t="b">
            <v>0</v>
          </cell>
          <cell r="BH711">
            <v>43280</v>
          </cell>
          <cell r="BM711" t="str">
            <v/>
          </cell>
          <cell r="BO711" t="str">
            <v>25/06/2018 DC Confirmation received from Greg to close this change as issues resolved and change has been completed.
15/06/2018 RJ - Greg to chase for confirmation whether this has been implemented.
08/06/2018 DC Update From Greg Causon: there have been s</v>
          </cell>
          <cell r="BQ711" t="str">
            <v/>
          </cell>
          <cell r="BS711" t="str">
            <v/>
          </cell>
          <cell r="BU711" t="str">
            <v/>
          </cell>
          <cell r="BW711" t="str">
            <v/>
          </cell>
          <cell r="BX711" t="str">
            <v>Low</v>
          </cell>
          <cell r="BY711" t="str">
            <v/>
          </cell>
          <cell r="BZ711" t="str">
            <v>N/A</v>
          </cell>
          <cell r="CA711" t="str">
            <v>Data Office</v>
          </cell>
          <cell r="CB711" t="str">
            <v/>
          </cell>
          <cell r="CC711" t="str">
            <v>Xoserve Resource</v>
          </cell>
          <cell r="CD711" t="str">
            <v>BW</v>
          </cell>
          <cell r="CE711" t="str">
            <v>Other</v>
          </cell>
          <cell r="CF711" t="str">
            <v>0-30 days</v>
          </cell>
          <cell r="CG711" t="b">
            <v>0</v>
          </cell>
          <cell r="CH711" t="str">
            <v/>
          </cell>
          <cell r="CJ711" t="b">
            <v>0</v>
          </cell>
          <cell r="CK711" t="b">
            <v>0</v>
          </cell>
          <cell r="CL711" t="b">
            <v>0</v>
          </cell>
          <cell r="CM711" t="str">
            <v/>
          </cell>
          <cell r="CN711">
            <v>0</v>
          </cell>
          <cell r="CO711" t="str">
            <v/>
          </cell>
          <cell r="CP711" t="str">
            <v/>
          </cell>
          <cell r="CQ711" t="b">
            <v>0</v>
          </cell>
          <cell r="CR711" t="b">
            <v>0</v>
          </cell>
          <cell r="CS711" t="str">
            <v/>
          </cell>
          <cell r="CT711" t="str">
            <v/>
          </cell>
          <cell r="CU711" t="str">
            <v/>
          </cell>
          <cell r="CV711" t="str">
            <v>Additional or 3rd Party Service Request</v>
          </cell>
          <cell r="CW711" t="str">
            <v>One Market Participant</v>
          </cell>
          <cell r="CX711" t="b">
            <v>1</v>
          </cell>
          <cell r="CY711" t="b">
            <v>0</v>
          </cell>
          <cell r="CZ711" t="b">
            <v>0</v>
          </cell>
          <cell r="DA711" t="b">
            <v>0</v>
          </cell>
          <cell r="DB711" t="str">
            <v>Service Area 24: Additional Service Request or Third Party Request</v>
          </cell>
          <cell r="DC711" t="str">
            <v>One</v>
          </cell>
          <cell r="DD711" t="str">
            <v>Low</v>
          </cell>
          <cell r="DE711" t="b">
            <v>0</v>
          </cell>
          <cell r="DF711" t="b">
            <v>0</v>
          </cell>
        </row>
        <row r="712">
          <cell r="A712" t="str">
            <v>4650</v>
          </cell>
          <cell r="B712" t="str">
            <v>M-Number DVD Automation</v>
          </cell>
          <cell r="C712" t="str">
            <v>C1 - Delivery Business Case/BER in progress</v>
          </cell>
          <cell r="D712">
            <v>43223</v>
          </cell>
          <cell r="E712" t="str">
            <v>2.1. Start-Up Approach In Progress
C1 - Delivery Business Case/BER in progress</v>
          </cell>
          <cell r="F712" t="str">
            <v/>
          </cell>
          <cell r="G712" t="b">
            <v>0</v>
          </cell>
          <cell r="H712" t="str">
            <v/>
          </cell>
          <cell r="I712">
            <v>43207</v>
          </cell>
          <cell r="K712">
            <v>43251</v>
          </cell>
          <cell r="L712" t="b">
            <v>0</v>
          </cell>
          <cell r="M712" t="str">
            <v/>
          </cell>
          <cell r="N712" t="str">
            <v/>
          </cell>
          <cell r="O712" t="str">
            <v/>
          </cell>
          <cell r="P712" t="str">
            <v>Mark Pollard</v>
          </cell>
          <cell r="Q712" t="str">
            <v/>
          </cell>
          <cell r="R712" t="str">
            <v/>
          </cell>
          <cell r="S712" t="str">
            <v>Mark Pollard</v>
          </cell>
          <cell r="T712" t="str">
            <v>CR (Internal)</v>
          </cell>
          <cell r="U712" t="str">
            <v>LIVE</v>
          </cell>
          <cell r="V712" t="b">
            <v>0</v>
          </cell>
          <cell r="X712" t="str">
            <v/>
          </cell>
          <cell r="AD712" t="str">
            <v/>
          </cell>
          <cell r="AF712" t="str">
            <v/>
          </cell>
          <cell r="AN712" t="str">
            <v/>
          </cell>
          <cell r="AR712" t="str">
            <v/>
          </cell>
          <cell r="AS712" t="str">
            <v/>
          </cell>
          <cell r="AZ712" t="str">
            <v/>
          </cell>
          <cell r="BB712" t="str">
            <v/>
          </cell>
          <cell r="BC712" t="str">
            <v/>
          </cell>
          <cell r="BE712" t="b">
            <v>0</v>
          </cell>
          <cell r="BH712">
            <v>43373</v>
          </cell>
          <cell r="BM712" t="str">
            <v/>
          </cell>
          <cell r="BO712" t="str">
            <v>20/07/2018 HS - On track.
13/07/2018 RJ - Jo to acquire an update from Mark, which has been received: implementation forecast date moved to 30th September from 30th August.
06/07/2018 DC On Track.
22/06/2018 RJ - on track.
08/06/2018 DC The PAT Tool hs be</v>
          </cell>
          <cell r="BQ712" t="str">
            <v/>
          </cell>
          <cell r="BS712" t="str">
            <v/>
          </cell>
          <cell r="BU712" t="str">
            <v/>
          </cell>
          <cell r="BW712" t="str">
            <v/>
          </cell>
          <cell r="BX712" t="str">
            <v/>
          </cell>
          <cell r="BY712" t="str">
            <v/>
          </cell>
          <cell r="BZ712" t="str">
            <v/>
          </cell>
          <cell r="CA712" t="str">
            <v>Data Office</v>
          </cell>
          <cell r="CB712" t="str">
            <v/>
          </cell>
          <cell r="CC712" t="str">
            <v>Third Party SI / Service Provider</v>
          </cell>
          <cell r="CD712" t="str">
            <v>Other</v>
          </cell>
          <cell r="CE712" t="str">
            <v>Other</v>
          </cell>
          <cell r="CF712" t="str">
            <v>60-100 days</v>
          </cell>
          <cell r="CG712" t="b">
            <v>0</v>
          </cell>
          <cell r="CH712" t="str">
            <v/>
          </cell>
          <cell r="CJ712" t="b">
            <v>0</v>
          </cell>
          <cell r="CK712" t="b">
            <v>1</v>
          </cell>
          <cell r="CL712" t="b">
            <v>0</v>
          </cell>
          <cell r="CM712" t="str">
            <v/>
          </cell>
          <cell r="CN712">
            <v>0</v>
          </cell>
          <cell r="CO712" t="str">
            <v/>
          </cell>
          <cell r="CP712" t="str">
            <v/>
          </cell>
          <cell r="CQ712" t="b">
            <v>0</v>
          </cell>
          <cell r="CR712" t="b">
            <v>0</v>
          </cell>
          <cell r="CS712" t="str">
            <v/>
          </cell>
          <cell r="CT712" t="str">
            <v/>
          </cell>
          <cell r="CU712" t="str">
            <v/>
          </cell>
          <cell r="CV712" t="str">
            <v>Xoserve Internal CR (business improvement initiative)</v>
          </cell>
          <cell r="CW712" t="str">
            <v>All UK Gas Market Participants</v>
          </cell>
          <cell r="CX712" t="b">
            <v>1</v>
          </cell>
          <cell r="CY712" t="b">
            <v>1</v>
          </cell>
          <cell r="CZ712" t="b">
            <v>1</v>
          </cell>
          <cell r="DA712" t="b">
            <v>0</v>
          </cell>
          <cell r="DB712" t="str">
            <v>Service Area 23: Internal</v>
          </cell>
          <cell r="DC712" t="str">
            <v>One</v>
          </cell>
          <cell r="DD712" t="str">
            <v>Medium</v>
          </cell>
          <cell r="DE712" t="b">
            <v>0</v>
          </cell>
          <cell r="DF712" t="b">
            <v>0</v>
          </cell>
        </row>
        <row r="713">
          <cell r="A713" t="str">
            <v>4651</v>
          </cell>
          <cell r="B713" t="str">
            <v>Analysis for the development of a Bulk Transfer Tool 
(for use in scenarios outside of the “Supplier of Last Resort” Process)</v>
          </cell>
          <cell r="C713" t="str">
            <v>Z2 - Change cancelled</v>
          </cell>
          <cell r="D713">
            <v>43273</v>
          </cell>
          <cell r="E713" t="str">
            <v>1. Awaiting ICAF Assignment
2.1. Start-Up Approach In Progress
A2 - Capture in Progress
Z2 - Change cancelled</v>
          </cell>
          <cell r="F713" t="str">
            <v>The existing Bulk Tool is designed for the Supplier of Last Resort scenario only. Other scenarios exist and IS Ops have agreed we need to complete analysis to understand what is required in these scenarios and what considerations are needed in terms of do</v>
          </cell>
          <cell r="G713" t="b">
            <v>0</v>
          </cell>
          <cell r="H713" t="str">
            <v/>
          </cell>
          <cell r="I713">
            <v>1205780</v>
          </cell>
          <cell r="K713">
            <v>43252</v>
          </cell>
          <cell r="L713" t="b">
            <v>0</v>
          </cell>
          <cell r="M713" t="str">
            <v/>
          </cell>
          <cell r="N713" t="str">
            <v/>
          </cell>
          <cell r="O713" t="str">
            <v/>
          </cell>
          <cell r="P713" t="str">
            <v>James Verdon</v>
          </cell>
          <cell r="Q713" t="str">
            <v/>
          </cell>
          <cell r="R713" t="str">
            <v>Sandra Simpson</v>
          </cell>
          <cell r="S713" t="str">
            <v>Emma smith</v>
          </cell>
          <cell r="T713" t="str">
            <v>CR (Internal)</v>
          </cell>
          <cell r="U713" t="str">
            <v>CLOSED</v>
          </cell>
          <cell r="V713" t="b">
            <v>0</v>
          </cell>
          <cell r="W713">
            <v>43273</v>
          </cell>
          <cell r="X713" t="str">
            <v/>
          </cell>
          <cell r="AD713" t="str">
            <v/>
          </cell>
          <cell r="AF713" t="str">
            <v/>
          </cell>
          <cell r="AN713" t="str">
            <v/>
          </cell>
          <cell r="AR713" t="str">
            <v/>
          </cell>
          <cell r="AS713" t="str">
            <v/>
          </cell>
          <cell r="AZ713" t="str">
            <v/>
          </cell>
          <cell r="BB713" t="str">
            <v/>
          </cell>
          <cell r="BC713" t="str">
            <v/>
          </cell>
          <cell r="BE713" t="b">
            <v>0</v>
          </cell>
          <cell r="BM713" t="str">
            <v/>
          </cell>
          <cell r="BO713" t="str">
            <v>22/06/2018 DC Received confrimation from James Verdon to close this change.
21/06/2018 DC I met with James and Matt today to discuss the change.  Matt Rider has done the Impact Assessment based on the requirements in the CR, however James has advised that</v>
          </cell>
          <cell r="BQ713" t="str">
            <v/>
          </cell>
          <cell r="BS713" t="str">
            <v/>
          </cell>
          <cell r="BU713" t="str">
            <v/>
          </cell>
          <cell r="BW713" t="str">
            <v/>
          </cell>
          <cell r="BX713" t="str">
            <v/>
          </cell>
          <cell r="BY713" t="str">
            <v/>
          </cell>
          <cell r="BZ713" t="str">
            <v/>
          </cell>
          <cell r="CA713" t="str">
            <v>R &amp; N</v>
          </cell>
          <cell r="CB713" t="str">
            <v/>
          </cell>
          <cell r="CC713" t="str">
            <v>Third Party SI / Service Provider</v>
          </cell>
          <cell r="CD713" t="str">
            <v>ISU</v>
          </cell>
          <cell r="CE713" t="str">
            <v>SPA</v>
          </cell>
          <cell r="CF713" t="str">
            <v>30-60 days</v>
          </cell>
          <cell r="CG713" t="b">
            <v>0</v>
          </cell>
          <cell r="CH713" t="str">
            <v/>
          </cell>
          <cell r="CJ713" t="b">
            <v>0</v>
          </cell>
          <cell r="CK713" t="b">
            <v>0</v>
          </cell>
          <cell r="CL713" t="b">
            <v>0</v>
          </cell>
          <cell r="CM713" t="str">
            <v/>
          </cell>
          <cell r="CN713">
            <v>0</v>
          </cell>
          <cell r="CO713" t="str">
            <v/>
          </cell>
          <cell r="CP713" t="str">
            <v/>
          </cell>
          <cell r="CQ713" t="b">
            <v>0</v>
          </cell>
          <cell r="CR713" t="b">
            <v>0</v>
          </cell>
          <cell r="CS713" t="str">
            <v/>
          </cell>
          <cell r="CT713" t="str">
            <v/>
          </cell>
          <cell r="CU713" t="str">
            <v/>
          </cell>
          <cell r="CV713" t="str">
            <v>Xoserve Internal CR (business improvement initiative)</v>
          </cell>
          <cell r="CW713" t="str">
            <v>One Market Group</v>
          </cell>
          <cell r="CX713" t="b">
            <v>1</v>
          </cell>
          <cell r="CY713" t="b">
            <v>0</v>
          </cell>
          <cell r="CZ713" t="b">
            <v>0</v>
          </cell>
          <cell r="DA713" t="b">
            <v>0</v>
          </cell>
          <cell r="DB713" t="str">
            <v>Service Area 23: Internal</v>
          </cell>
          <cell r="DC713" t="str">
            <v>Two to Five</v>
          </cell>
          <cell r="DD713" t="str">
            <v>Medium</v>
          </cell>
          <cell r="DE713" t="b">
            <v>0</v>
          </cell>
          <cell r="DF713" t="b">
            <v>0</v>
          </cell>
        </row>
        <row r="714">
          <cell r="A714" t="str">
            <v>4656</v>
          </cell>
          <cell r="B714" t="str">
            <v>Customer Instant Feedback Mechanism for KVI Reporting</v>
          </cell>
          <cell r="C714" t="str">
            <v>A9 - Internal change progressing through capture</v>
          </cell>
          <cell r="D714">
            <v>43223</v>
          </cell>
          <cell r="E714" t="str">
            <v>1. Awaiting ICAF Assignment
2.1. Start-Up Approach In Progress
A2 - Capture in Progress</v>
          </cell>
          <cell r="F714" t="str">
            <v>Xoserve currently has no uniform mechanism for immediate transactional feedback from external customers regarding services, solutions or other communications. This means that Xoserve has to wait for complaints, escalations or customer satisfaction surveys</v>
          </cell>
          <cell r="G714" t="b">
            <v>0</v>
          </cell>
          <cell r="H714" t="str">
            <v/>
          </cell>
          <cell r="I714">
            <v>43214</v>
          </cell>
          <cell r="K714">
            <v>43252</v>
          </cell>
          <cell r="L714" t="b">
            <v>0</v>
          </cell>
          <cell r="M714" t="str">
            <v/>
          </cell>
          <cell r="N714" t="str">
            <v/>
          </cell>
          <cell r="O714" t="str">
            <v/>
          </cell>
          <cell r="P714" t="str">
            <v>Adam Jones</v>
          </cell>
          <cell r="Q714" t="str">
            <v/>
          </cell>
          <cell r="R714" t="str">
            <v>Sandra Simpson</v>
          </cell>
          <cell r="S714" t="str">
            <v>Dene Williams</v>
          </cell>
          <cell r="T714" t="str">
            <v>CR (Internal)</v>
          </cell>
          <cell r="U714" t="str">
            <v>LIVE</v>
          </cell>
          <cell r="V714" t="b">
            <v>0</v>
          </cell>
          <cell r="X714" t="str">
            <v/>
          </cell>
          <cell r="AD714" t="str">
            <v/>
          </cell>
          <cell r="AF714" t="str">
            <v/>
          </cell>
          <cell r="AN714" t="str">
            <v/>
          </cell>
          <cell r="AR714" t="str">
            <v/>
          </cell>
          <cell r="AS714" t="str">
            <v/>
          </cell>
          <cell r="AZ714" t="str">
            <v/>
          </cell>
          <cell r="BB714" t="str">
            <v/>
          </cell>
          <cell r="BC714" t="str">
            <v/>
          </cell>
          <cell r="BE714" t="b">
            <v>0</v>
          </cell>
          <cell r="BM714" t="str">
            <v/>
          </cell>
          <cell r="BO714" t="str">
            <v xml:space="preserve">25/04/2018 DC This change was assigned to T &amp; SS, Dene Williams is to do capture on this change but at the moment has no resource.  I have email him and Michelle Callaghan to ask once the capture phase is complete let me know when the change will go into </v>
          </cell>
          <cell r="BQ714" t="str">
            <v/>
          </cell>
          <cell r="BS714" t="str">
            <v/>
          </cell>
          <cell r="BU714" t="str">
            <v/>
          </cell>
          <cell r="BW714" t="str">
            <v/>
          </cell>
          <cell r="BX714" t="str">
            <v/>
          </cell>
          <cell r="BY714" t="str">
            <v/>
          </cell>
          <cell r="BZ714" t="str">
            <v/>
          </cell>
          <cell r="CA714" t="str">
            <v>T &amp; SS</v>
          </cell>
          <cell r="CB714" t="str">
            <v/>
          </cell>
          <cell r="CC714" t="str">
            <v>Third Party SI / Service Provider</v>
          </cell>
          <cell r="CD714" t="str">
            <v>Other</v>
          </cell>
          <cell r="CE714" t="str">
            <v>Other</v>
          </cell>
          <cell r="CF714" t="str">
            <v>30-60 days</v>
          </cell>
          <cell r="CG714" t="b">
            <v>1</v>
          </cell>
          <cell r="CH714" t="str">
            <v>Xoserve</v>
          </cell>
          <cell r="CI714">
            <v>43462</v>
          </cell>
          <cell r="CJ714" t="b">
            <v>0</v>
          </cell>
          <cell r="CK714" t="b">
            <v>0</v>
          </cell>
          <cell r="CL714" t="b">
            <v>0</v>
          </cell>
          <cell r="CM714" t="str">
            <v/>
          </cell>
          <cell r="CN714">
            <v>0</v>
          </cell>
          <cell r="CO714" t="str">
            <v/>
          </cell>
          <cell r="CP714" t="str">
            <v>Low</v>
          </cell>
          <cell r="CQ714" t="b">
            <v>0</v>
          </cell>
          <cell r="CR714" t="b">
            <v>0</v>
          </cell>
          <cell r="CS714" t="str">
            <v/>
          </cell>
          <cell r="CT714" t="str">
            <v>Daily</v>
          </cell>
          <cell r="CU714" t="str">
            <v>Two to Five</v>
          </cell>
          <cell r="CV714" t="str">
            <v>Xoserve Internal CR (business improvement initiative)</v>
          </cell>
          <cell r="CW714" t="str">
            <v>Xoserve Only</v>
          </cell>
          <cell r="CX714" t="b">
            <v>0</v>
          </cell>
          <cell r="CY714" t="b">
            <v>0</v>
          </cell>
          <cell r="CZ714" t="b">
            <v>0</v>
          </cell>
          <cell r="DA714" t="b">
            <v>1</v>
          </cell>
          <cell r="DB714" t="str">
            <v>Service Area 23: Internal</v>
          </cell>
          <cell r="DC714" t="str">
            <v>None (Xoserve internal initiative)</v>
          </cell>
          <cell r="DD714" t="str">
            <v>High</v>
          </cell>
          <cell r="DE714" t="b">
            <v>0</v>
          </cell>
          <cell r="DF714" t="b">
            <v>0</v>
          </cell>
        </row>
        <row r="715">
          <cell r="A715" t="str">
            <v>4658</v>
          </cell>
          <cell r="B715" t="str">
            <v>Read validation – increasing outer tolerance value for specific AQ bands for Class 3 &amp; 4 Meter Points</v>
          </cell>
          <cell r="C715" t="str">
            <v>D1 - Change in delivery</v>
          </cell>
          <cell r="D715">
            <v>43299</v>
          </cell>
          <cell r="E715" t="str">
            <v>1. Awaiting ICAF Assignment
A2 - Capture in Progress
A6 - Change Proposal out for Shipper Consultation
A5 - CP in capture with DSG
A10 - ICAF - Capture complete, awaiting CIO PM assignment
D1 - Change in delivery</v>
          </cell>
          <cell r="F715" t="str">
            <v>Gazprom have undertaken some analysis on the number of reads failing the market breaker (Outer Tolerance Range (OTR)) tolerance, and how many of these readings that have failed the OTR are ‘valid’ reads. It is felt that if the current Market Breaker toler</v>
          </cell>
          <cell r="G715" t="b">
            <v>0</v>
          </cell>
          <cell r="H715" t="str">
            <v/>
          </cell>
          <cell r="I715">
            <v>43215</v>
          </cell>
          <cell r="K715">
            <v>43252</v>
          </cell>
          <cell r="L715" t="b">
            <v>0</v>
          </cell>
          <cell r="M715" t="str">
            <v/>
          </cell>
          <cell r="N715" t="str">
            <v/>
          </cell>
          <cell r="O715" t="str">
            <v/>
          </cell>
          <cell r="P715" t="str">
            <v>Emma Smith</v>
          </cell>
          <cell r="Q715" t="str">
            <v/>
          </cell>
          <cell r="R715" t="str">
            <v>Gazprom/Steve Mulinganie</v>
          </cell>
          <cell r="S715" t="str">
            <v>Padmini Duvvuri</v>
          </cell>
          <cell r="T715" t="str">
            <v>CP</v>
          </cell>
          <cell r="U715" t="str">
            <v>LIVE</v>
          </cell>
          <cell r="V715" t="b">
            <v>0</v>
          </cell>
          <cell r="X715" t="str">
            <v/>
          </cell>
          <cell r="AD715" t="str">
            <v/>
          </cell>
          <cell r="AF715" t="str">
            <v/>
          </cell>
          <cell r="AN715" t="str">
            <v/>
          </cell>
          <cell r="AR715" t="str">
            <v/>
          </cell>
          <cell r="AS715" t="str">
            <v/>
          </cell>
          <cell r="AZ715" t="str">
            <v/>
          </cell>
          <cell r="BB715" t="str">
            <v/>
          </cell>
          <cell r="BC715" t="str">
            <v/>
          </cell>
          <cell r="BE715" t="b">
            <v>0</v>
          </cell>
          <cell r="BH715">
            <v>43314</v>
          </cell>
          <cell r="BM715" t="str">
            <v/>
          </cell>
          <cell r="BO715" t="str">
            <v xml:space="preserve">25/07/2018 DC The BER was sent to ChMC meeting held 23rd July and approved to deliver.  This will be delivered along side R3, although Padmini is to be the PM she will be supported by Emma Smith, Julie Bretherton.
20/07/2018 DC this was approved by UNCC, </v>
          </cell>
          <cell r="BQ715" t="str">
            <v/>
          </cell>
          <cell r="BS715" t="str">
            <v/>
          </cell>
          <cell r="BU715" t="str">
            <v/>
          </cell>
          <cell r="BW715" t="str">
            <v/>
          </cell>
          <cell r="BX715" t="str">
            <v/>
          </cell>
          <cell r="BY715" t="str">
            <v/>
          </cell>
          <cell r="BZ715" t="str">
            <v/>
          </cell>
          <cell r="CA715" t="str">
            <v>R &amp; N</v>
          </cell>
          <cell r="CB715" t="str">
            <v/>
          </cell>
          <cell r="CC715" t="str">
            <v>Third Party SI / Service Provider</v>
          </cell>
          <cell r="CD715" t="str">
            <v>ISU</v>
          </cell>
          <cell r="CE715" t="str">
            <v>Reads</v>
          </cell>
          <cell r="CF715" t="str">
            <v>30-60 days</v>
          </cell>
          <cell r="CG715" t="b">
            <v>0</v>
          </cell>
          <cell r="CH715" t="str">
            <v/>
          </cell>
          <cell r="CJ715" t="b">
            <v>1</v>
          </cell>
          <cell r="CK715" t="b">
            <v>1</v>
          </cell>
          <cell r="CL715" t="b">
            <v>1</v>
          </cell>
          <cell r="CM715" t="str">
            <v/>
          </cell>
          <cell r="CN715">
            <v>0</v>
          </cell>
          <cell r="CO715" t="str">
            <v/>
          </cell>
          <cell r="CP715" t="str">
            <v/>
          </cell>
          <cell r="CQ715" t="b">
            <v>0</v>
          </cell>
          <cell r="CR715" t="b">
            <v>1</v>
          </cell>
          <cell r="CS715" t="str">
            <v/>
          </cell>
          <cell r="CT715" t="str">
            <v/>
          </cell>
          <cell r="CU715" t="str">
            <v/>
          </cell>
          <cell r="CV715" t="str">
            <v>ChMC endorsed Change Proposal</v>
          </cell>
          <cell r="CW715" t="str">
            <v>One Market Group</v>
          </cell>
          <cell r="CX715" t="b">
            <v>1</v>
          </cell>
          <cell r="CY715" t="b">
            <v>0</v>
          </cell>
          <cell r="CZ715" t="b">
            <v>0</v>
          </cell>
          <cell r="DA715" t="b">
            <v>0</v>
          </cell>
          <cell r="DB715" t="str">
            <v>Service Area 5: Metered Volume and Metered Quantity</v>
          </cell>
          <cell r="DC715" t="str">
            <v>One</v>
          </cell>
          <cell r="DD715" t="str">
            <v>Medium</v>
          </cell>
          <cell r="DE715" t="b">
            <v>0</v>
          </cell>
          <cell r="DF715" t="b">
            <v>1</v>
          </cell>
          <cell r="DG715">
            <v>43406</v>
          </cell>
          <cell r="DJ715">
            <v>43304</v>
          </cell>
        </row>
        <row r="716">
          <cell r="A716" t="str">
            <v>4659</v>
          </cell>
          <cell r="B716" t="str">
            <v>Strategic Hosting</v>
          </cell>
          <cell r="C716" t="str">
            <v>D1 - Change in delivery</v>
          </cell>
          <cell r="D716">
            <v>43222</v>
          </cell>
          <cell r="E716" t="str">
            <v>1. Awaiting ICAF Assignment
A2 - Capture in Progress
D1 - Change in delivery</v>
          </cell>
          <cell r="F716" t="str">
            <v>Undertake a sourcing event to select and contract with:
1.	A migration programme manager to re-platform Gemini;
2.	A hosting partner to host a re-platformed Gemini;
3.	Optionally (subject to assurance team needs) a third-party, client side assurance pa</v>
          </cell>
          <cell r="G716" t="b">
            <v>0</v>
          </cell>
          <cell r="H716" t="str">
            <v/>
          </cell>
          <cell r="I716">
            <v>43217</v>
          </cell>
          <cell r="K716">
            <v>43496</v>
          </cell>
          <cell r="L716" t="b">
            <v>0</v>
          </cell>
          <cell r="M716" t="str">
            <v/>
          </cell>
          <cell r="N716" t="str">
            <v/>
          </cell>
          <cell r="O716" t="str">
            <v/>
          </cell>
          <cell r="P716" t="str">
            <v>Gareth Hepworth</v>
          </cell>
          <cell r="Q716" t="str">
            <v/>
          </cell>
          <cell r="R716" t="str">
            <v>John Bevan</v>
          </cell>
          <cell r="S716" t="str">
            <v>John Bevan</v>
          </cell>
          <cell r="T716" t="str">
            <v>CR (Internal)</v>
          </cell>
          <cell r="U716" t="str">
            <v>LIVE</v>
          </cell>
          <cell r="V716" t="b">
            <v>0</v>
          </cell>
          <cell r="X716" t="str">
            <v/>
          </cell>
          <cell r="AD716" t="str">
            <v/>
          </cell>
          <cell r="AF716" t="str">
            <v/>
          </cell>
          <cell r="AN716" t="str">
            <v/>
          </cell>
          <cell r="AR716" t="str">
            <v/>
          </cell>
          <cell r="AS716" t="str">
            <v/>
          </cell>
          <cell r="AZ716" t="str">
            <v/>
          </cell>
          <cell r="BB716" t="str">
            <v/>
          </cell>
          <cell r="BC716" t="str">
            <v/>
          </cell>
          <cell r="BE716" t="b">
            <v>0</v>
          </cell>
          <cell r="BH716">
            <v>43410</v>
          </cell>
          <cell r="BM716" t="str">
            <v/>
          </cell>
          <cell r="BO716" t="str">
            <v>13/06/2018 DC Update from Alex Stuart, this change is now in delivery.
24/05/2018Dc This change will not require a PAT Tool and will not follow our governance.
02/05/2018 DC Assigned to Architecture Platform, Az is to be the co-ordinator on this piece and</v>
          </cell>
          <cell r="BQ716" t="str">
            <v/>
          </cell>
          <cell r="BS716" t="str">
            <v/>
          </cell>
          <cell r="BU716" t="str">
            <v/>
          </cell>
          <cell r="BW716" t="str">
            <v/>
          </cell>
          <cell r="BX716" t="str">
            <v/>
          </cell>
          <cell r="BY716" t="str">
            <v/>
          </cell>
          <cell r="BZ716" t="str">
            <v/>
          </cell>
          <cell r="CA716" t="str">
            <v>Architecture</v>
          </cell>
          <cell r="CB716" t="str">
            <v/>
          </cell>
          <cell r="CC716" t="str">
            <v>Third Party SI / Service Provider</v>
          </cell>
          <cell r="CD716" t="str">
            <v>Other</v>
          </cell>
          <cell r="CE716" t="str">
            <v>Other</v>
          </cell>
          <cell r="CF716" t="str">
            <v>30-60 days</v>
          </cell>
          <cell r="CG716" t="b">
            <v>0</v>
          </cell>
          <cell r="CH716" t="str">
            <v/>
          </cell>
          <cell r="CJ716" t="b">
            <v>0</v>
          </cell>
          <cell r="CK716" t="b">
            <v>0</v>
          </cell>
          <cell r="CL716" t="b">
            <v>0</v>
          </cell>
          <cell r="CM716" t="str">
            <v/>
          </cell>
          <cell r="CN716">
            <v>0</v>
          </cell>
          <cell r="CO716" t="str">
            <v/>
          </cell>
          <cell r="CP716" t="str">
            <v/>
          </cell>
          <cell r="CQ716" t="b">
            <v>0</v>
          </cell>
          <cell r="CR716" t="b">
            <v>0</v>
          </cell>
          <cell r="CS716" t="str">
            <v/>
          </cell>
          <cell r="CT716" t="str">
            <v/>
          </cell>
          <cell r="CU716" t="str">
            <v/>
          </cell>
          <cell r="CV716" t="str">
            <v>Xoserve Internal CR (business improvement initiative)</v>
          </cell>
          <cell r="CW716" t="str">
            <v>Multiple Market Participants</v>
          </cell>
          <cell r="CX716" t="b">
            <v>0</v>
          </cell>
          <cell r="CY716" t="b">
            <v>1</v>
          </cell>
          <cell r="CZ716" t="b">
            <v>0</v>
          </cell>
          <cell r="DA716" t="b">
            <v>0</v>
          </cell>
          <cell r="DB716" t="str">
            <v>Service Area 20: UK Link Gemini System Services</v>
          </cell>
          <cell r="DC716" t="str">
            <v>None (Xoserve internal initiative)</v>
          </cell>
          <cell r="DD716" t="str">
            <v>High</v>
          </cell>
          <cell r="DE716" t="b">
            <v>0</v>
          </cell>
          <cell r="DF716" t="b">
            <v>0</v>
          </cell>
        </row>
        <row r="717">
          <cell r="A717" t="str">
            <v>4685</v>
          </cell>
          <cell r="B717" t="str">
            <v>Retail &amp; Network Minor Release – Drop 1 – July-18</v>
          </cell>
          <cell r="C717" t="str">
            <v>D1 - Change in delivery</v>
          </cell>
          <cell r="E717" t="str">
            <v>D1 - Change in delivery</v>
          </cell>
          <cell r="F717" t="str">
            <v xml:space="preserve">Minor Release 1.3 delivery is focused on internal changes that need to be implemented by the end of July 2018. There are 7 changes that have been identified for Minor Release 1.3 details of each change below.
XRN4469 – UMR Hierarchy Amendment in AMT
The </v>
          </cell>
          <cell r="G717" t="b">
            <v>0</v>
          </cell>
          <cell r="H717" t="str">
            <v/>
          </cell>
          <cell r="I717">
            <v>43249</v>
          </cell>
          <cell r="K717">
            <v>43295</v>
          </cell>
          <cell r="L717" t="b">
            <v>0</v>
          </cell>
          <cell r="M717" t="str">
            <v/>
          </cell>
          <cell r="N717" t="str">
            <v/>
          </cell>
          <cell r="O717" t="str">
            <v/>
          </cell>
          <cell r="P717" t="str">
            <v>Matt Rider</v>
          </cell>
          <cell r="Q717" t="str">
            <v/>
          </cell>
          <cell r="R717" t="str">
            <v>Lee Chambers</v>
          </cell>
          <cell r="S717" t="str">
            <v>Matt Rider</v>
          </cell>
          <cell r="T717" t="str">
            <v>CR (Internal)</v>
          </cell>
          <cell r="U717" t="str">
            <v>LIVE</v>
          </cell>
          <cell r="V717" t="b">
            <v>0</v>
          </cell>
          <cell r="X717" t="str">
            <v/>
          </cell>
          <cell r="AD717" t="str">
            <v/>
          </cell>
          <cell r="AF717" t="str">
            <v/>
          </cell>
          <cell r="AN717" t="str">
            <v/>
          </cell>
          <cell r="AR717" t="str">
            <v/>
          </cell>
          <cell r="AS717" t="str">
            <v/>
          </cell>
          <cell r="AZ717" t="str">
            <v/>
          </cell>
          <cell r="BB717" t="str">
            <v/>
          </cell>
          <cell r="BC717" t="str">
            <v/>
          </cell>
          <cell r="BE717" t="b">
            <v>0</v>
          </cell>
          <cell r="BH717">
            <v>43295</v>
          </cell>
          <cell r="BM717" t="str">
            <v/>
          </cell>
          <cell r="BO717" t="str">
            <v>12/06/2018 DC XRN4612 has been removed from this drop and added to Sept 18.
29/05/18 - Julie B - this CR is the Parent CR for Minor release drop 1 July2018 which covers the following XRNs, 4612, 4480, 4484, 4496, 4469.</v>
          </cell>
          <cell r="BQ717" t="str">
            <v/>
          </cell>
          <cell r="BS717" t="str">
            <v/>
          </cell>
          <cell r="BU717" t="str">
            <v/>
          </cell>
          <cell r="BW717" t="str">
            <v/>
          </cell>
          <cell r="BX717" t="str">
            <v/>
          </cell>
          <cell r="BY717" t="str">
            <v>Jul2018</v>
          </cell>
          <cell r="BZ717" t="str">
            <v/>
          </cell>
          <cell r="CA717" t="str">
            <v>R &amp; N</v>
          </cell>
          <cell r="CB717" t="str">
            <v/>
          </cell>
          <cell r="CC717" t="str">
            <v>Third Party SI / Service Provider</v>
          </cell>
          <cell r="CD717" t="str">
            <v/>
          </cell>
          <cell r="CE717" t="str">
            <v/>
          </cell>
          <cell r="CF717" t="str">
            <v/>
          </cell>
          <cell r="CG717" t="b">
            <v>0</v>
          </cell>
          <cell r="CH717" t="str">
            <v/>
          </cell>
          <cell r="CJ717" t="b">
            <v>0</v>
          </cell>
          <cell r="CK717" t="b">
            <v>0</v>
          </cell>
          <cell r="CL717" t="b">
            <v>0</v>
          </cell>
          <cell r="CM717" t="str">
            <v/>
          </cell>
          <cell r="CO717" t="str">
            <v/>
          </cell>
          <cell r="CP717" t="str">
            <v/>
          </cell>
          <cell r="CQ717" t="b">
            <v>0</v>
          </cell>
          <cell r="CR717" t="b">
            <v>0</v>
          </cell>
          <cell r="CS717" t="str">
            <v/>
          </cell>
          <cell r="CT717" t="str">
            <v/>
          </cell>
          <cell r="CU717" t="str">
            <v/>
          </cell>
          <cell r="CV717" t="str">
            <v/>
          </cell>
          <cell r="CW717" t="str">
            <v/>
          </cell>
          <cell r="CX717" t="b">
            <v>0</v>
          </cell>
          <cell r="CY717" t="b">
            <v>0</v>
          </cell>
          <cell r="CZ717" t="b">
            <v>0</v>
          </cell>
          <cell r="DA717" t="b">
            <v>0</v>
          </cell>
          <cell r="DB717" t="str">
            <v/>
          </cell>
          <cell r="DC717" t="str">
            <v/>
          </cell>
          <cell r="DD717" t="str">
            <v/>
          </cell>
          <cell r="DE717" t="b">
            <v>0</v>
          </cell>
          <cell r="DF717" t="b">
            <v>0</v>
          </cell>
        </row>
        <row r="718">
          <cell r="A718" t="str">
            <v>4697</v>
          </cell>
          <cell r="B718" t="str">
            <v>Amendment Invoice - High Financial Values report from BIRST</v>
          </cell>
          <cell r="C718" t="str">
            <v>D1 - Change in delivery</v>
          </cell>
          <cell r="D718">
            <v>43301</v>
          </cell>
          <cell r="E718" t="str">
            <v>A1 - ICAF - Awaiting Capture Assignment
A9 - Internal change progressing through capture
D1 - Change in delivery</v>
          </cell>
          <cell r="F718" t="str">
            <v>The existing high values report is provided to the business by IS Ops on the 12th calendar day of each month.
The charge calculation jobs are run each evening so if the team had access to this data earlier, they can start their validations earlier.  
We</v>
          </cell>
          <cell r="G718" t="b">
            <v>0</v>
          </cell>
          <cell r="H718" t="str">
            <v/>
          </cell>
          <cell r="I718">
            <v>43257</v>
          </cell>
          <cell r="K718">
            <v>43312</v>
          </cell>
          <cell r="L718" t="b">
            <v>0</v>
          </cell>
          <cell r="M718" t="str">
            <v/>
          </cell>
          <cell r="N718" t="str">
            <v/>
          </cell>
          <cell r="O718" t="str">
            <v/>
          </cell>
          <cell r="P718" t="str">
            <v>Dan Donovan</v>
          </cell>
          <cell r="Q718" t="str">
            <v/>
          </cell>
          <cell r="R718" t="str">
            <v>Sat Kalsi</v>
          </cell>
          <cell r="S718" t="str">
            <v>Jo Duncan</v>
          </cell>
          <cell r="T718" t="str">
            <v>CR (Internal)</v>
          </cell>
          <cell r="U718" t="str">
            <v>LIVE</v>
          </cell>
          <cell r="V718" t="b">
            <v>0</v>
          </cell>
          <cell r="X718" t="str">
            <v/>
          </cell>
          <cell r="AD718" t="str">
            <v/>
          </cell>
          <cell r="AF718" t="str">
            <v/>
          </cell>
          <cell r="AN718" t="str">
            <v/>
          </cell>
          <cell r="AR718" t="str">
            <v/>
          </cell>
          <cell r="AS718" t="str">
            <v/>
          </cell>
          <cell r="AZ718" t="str">
            <v/>
          </cell>
          <cell r="BB718" t="str">
            <v/>
          </cell>
          <cell r="BC718" t="str">
            <v/>
          </cell>
          <cell r="BE718" t="b">
            <v>0</v>
          </cell>
          <cell r="BH718">
            <v>43329</v>
          </cell>
          <cell r="BM718" t="str">
            <v/>
          </cell>
          <cell r="BO718" t="str">
            <v>20/07/2018 HS - In delivery. Becky wants to determine what the priorities are, so may be pushed out. Imp date added as 17/08/2018.
13/07/2018 RJ - Capture sessions were held last week. Change improvement scale updated from blank to medium.
11/07/2018 DC C</v>
          </cell>
          <cell r="BQ718" t="str">
            <v/>
          </cell>
          <cell r="BS718" t="str">
            <v/>
          </cell>
          <cell r="BU718" t="str">
            <v/>
          </cell>
          <cell r="BW718" t="str">
            <v/>
          </cell>
          <cell r="BX718" t="str">
            <v/>
          </cell>
          <cell r="BY718" t="str">
            <v/>
          </cell>
          <cell r="BZ718" t="str">
            <v/>
          </cell>
          <cell r="CA718" t="str">
            <v>Data Office</v>
          </cell>
          <cell r="CB718" t="str">
            <v/>
          </cell>
          <cell r="CC718" t="str">
            <v>Xoserve Resource</v>
          </cell>
          <cell r="CD718" t="str">
            <v>Birst</v>
          </cell>
          <cell r="CE718" t="str">
            <v>Invoicing</v>
          </cell>
          <cell r="CF718" t="str">
            <v>0-30 days</v>
          </cell>
          <cell r="CG718" t="b">
            <v>1</v>
          </cell>
          <cell r="CH718" t="str">
            <v>Xoserve</v>
          </cell>
          <cell r="CI718">
            <v>43522</v>
          </cell>
          <cell r="CJ718" t="b">
            <v>0</v>
          </cell>
          <cell r="CK718" t="b">
            <v>0</v>
          </cell>
          <cell r="CL718" t="b">
            <v>0</v>
          </cell>
          <cell r="CM718" t="str">
            <v/>
          </cell>
          <cell r="CO718" t="str">
            <v/>
          </cell>
          <cell r="CP718" t="str">
            <v>Medium</v>
          </cell>
          <cell r="CQ718" t="b">
            <v>0</v>
          </cell>
          <cell r="CR718" t="b">
            <v>0</v>
          </cell>
          <cell r="CS718" t="str">
            <v/>
          </cell>
          <cell r="CT718" t="str">
            <v>Monthly</v>
          </cell>
          <cell r="CU718" t="str">
            <v>One</v>
          </cell>
          <cell r="CV718" t="str">
            <v>Xoserve Internal CR (business improvement initiative)</v>
          </cell>
          <cell r="CW718" t="str">
            <v>One Market Group</v>
          </cell>
          <cell r="CX718" t="b">
            <v>1</v>
          </cell>
          <cell r="CY718" t="b">
            <v>0</v>
          </cell>
          <cell r="CZ718" t="b">
            <v>0</v>
          </cell>
          <cell r="DA718" t="b">
            <v>0</v>
          </cell>
          <cell r="DB718" t="str">
            <v>Service Area 23: Internal</v>
          </cell>
          <cell r="DC718" t="str">
            <v>One</v>
          </cell>
          <cell r="DD718" t="str">
            <v>Medium</v>
          </cell>
          <cell r="DE718" t="b">
            <v>0</v>
          </cell>
          <cell r="DF718" t="b">
            <v>0</v>
          </cell>
        </row>
        <row r="719">
          <cell r="A719" t="str">
            <v>4699</v>
          </cell>
          <cell r="B719" t="str">
            <v>Minor Release Drop 2 – Sept-18</v>
          </cell>
          <cell r="C719" t="str">
            <v>A9 - Internal change progressing through capture</v>
          </cell>
          <cell r="D719">
            <v>43263</v>
          </cell>
          <cell r="E719" t="str">
            <v>A2 - Capture in Progress</v>
          </cell>
          <cell r="F719" t="str">
            <v>Parent XRN for Sept 18 Minor Release</v>
          </cell>
          <cell r="G719" t="b">
            <v>0</v>
          </cell>
          <cell r="H719" t="str">
            <v/>
          </cell>
          <cell r="I719">
            <v>43263</v>
          </cell>
          <cell r="K719">
            <v>43410</v>
          </cell>
          <cell r="L719" t="b">
            <v>0</v>
          </cell>
          <cell r="M719" t="str">
            <v/>
          </cell>
          <cell r="N719" t="str">
            <v/>
          </cell>
          <cell r="O719" t="str">
            <v/>
          </cell>
          <cell r="P719" t="str">
            <v>Julie Bretherton</v>
          </cell>
          <cell r="Q719" t="str">
            <v/>
          </cell>
          <cell r="R719" t="str">
            <v/>
          </cell>
          <cell r="S719" t="str">
            <v>Matt Rider</v>
          </cell>
          <cell r="T719" t="str">
            <v>CR (Internal)</v>
          </cell>
          <cell r="U719" t="str">
            <v>LIVE</v>
          </cell>
          <cell r="V719" t="b">
            <v>0</v>
          </cell>
          <cell r="X719" t="str">
            <v/>
          </cell>
          <cell r="AD719" t="str">
            <v/>
          </cell>
          <cell r="AF719" t="str">
            <v/>
          </cell>
          <cell r="AN719" t="str">
            <v/>
          </cell>
          <cell r="AR719" t="str">
            <v/>
          </cell>
          <cell r="AS719" t="str">
            <v/>
          </cell>
          <cell r="AZ719" t="str">
            <v/>
          </cell>
          <cell r="BB719" t="str">
            <v/>
          </cell>
          <cell r="BC719" t="str">
            <v/>
          </cell>
          <cell r="BE719" t="b">
            <v>0</v>
          </cell>
          <cell r="BM719" t="str">
            <v/>
          </cell>
          <cell r="BO719" t="str">
            <v>12/06/2018 DC This XRN was requested by Julie Bretherton as the parent XRN for Sept 18 minor release, there are at present on 2 changes in scope, XRN4612, 4576.</v>
          </cell>
          <cell r="BQ719" t="str">
            <v/>
          </cell>
          <cell r="BS719" t="str">
            <v/>
          </cell>
          <cell r="BU719" t="str">
            <v/>
          </cell>
          <cell r="BW719" t="str">
            <v/>
          </cell>
          <cell r="BX719" t="str">
            <v/>
          </cell>
          <cell r="BY719" t="str">
            <v/>
          </cell>
          <cell r="BZ719" t="str">
            <v/>
          </cell>
          <cell r="CA719" t="str">
            <v>R &amp; N</v>
          </cell>
          <cell r="CB719" t="str">
            <v/>
          </cell>
          <cell r="CC719" t="str">
            <v>Third Party SI / Service Provider</v>
          </cell>
          <cell r="CD719" t="str">
            <v/>
          </cell>
          <cell r="CE719" t="str">
            <v/>
          </cell>
          <cell r="CF719" t="str">
            <v/>
          </cell>
          <cell r="CG719" t="b">
            <v>0</v>
          </cell>
          <cell r="CH719" t="str">
            <v/>
          </cell>
          <cell r="CJ719" t="b">
            <v>0</v>
          </cell>
          <cell r="CK719" t="b">
            <v>0</v>
          </cell>
          <cell r="CL719" t="b">
            <v>0</v>
          </cell>
          <cell r="CM719" t="str">
            <v/>
          </cell>
          <cell r="CO719" t="str">
            <v/>
          </cell>
          <cell r="CP719" t="str">
            <v/>
          </cell>
          <cell r="CQ719" t="b">
            <v>0</v>
          </cell>
          <cell r="CR719" t="b">
            <v>0</v>
          </cell>
          <cell r="CS719" t="str">
            <v/>
          </cell>
          <cell r="CT719" t="str">
            <v/>
          </cell>
          <cell r="CU719" t="str">
            <v/>
          </cell>
          <cell r="CV719" t="str">
            <v/>
          </cell>
          <cell r="CW719" t="str">
            <v/>
          </cell>
          <cell r="CX719" t="b">
            <v>0</v>
          </cell>
          <cell r="CY719" t="b">
            <v>0</v>
          </cell>
          <cell r="CZ719" t="b">
            <v>0</v>
          </cell>
          <cell r="DA719" t="b">
            <v>0</v>
          </cell>
          <cell r="DB719" t="str">
            <v/>
          </cell>
          <cell r="DC719" t="str">
            <v/>
          </cell>
          <cell r="DD719" t="str">
            <v/>
          </cell>
          <cell r="DE719" t="b">
            <v>0</v>
          </cell>
          <cell r="DF719" t="b">
            <v>0</v>
          </cell>
        </row>
        <row r="720">
          <cell r="A720" t="str">
            <v>4710</v>
          </cell>
          <cell r="B720" t="str">
            <v>ASR – POW to be added to Eon Reports</v>
          </cell>
          <cell r="C720" t="str">
            <v>B1 - Start Up In Progress (Awaiting PAT/RACI)</v>
          </cell>
          <cell r="D720">
            <v>43285</v>
          </cell>
          <cell r="E720" t="str">
            <v>A1 - ICAF - Awaiting Capture Assignment
B1 - Start Up In Progress (Awaiting PAT/RACI)</v>
          </cell>
          <cell r="F720" t="str">
            <v xml:space="preserve"> Eon have asked for POW to be added to the following reports:
AS20170138 - E.ON Quarterly Reporting Suite AS20180299 - EON Last Inspection Date Report AS20180301 - Eon Recent Reads Report.
Reports currently pull back individual reports for SSCs EMI, EAS, </v>
          </cell>
          <cell r="G720" t="b">
            <v>0</v>
          </cell>
          <cell r="H720" t="str">
            <v/>
          </cell>
          <cell r="I720">
            <v>43283</v>
          </cell>
          <cell r="K720">
            <v>43319</v>
          </cell>
          <cell r="L720" t="b">
            <v>0</v>
          </cell>
          <cell r="M720" t="str">
            <v/>
          </cell>
          <cell r="N720" t="str">
            <v/>
          </cell>
          <cell r="O720" t="str">
            <v/>
          </cell>
          <cell r="P720" t="str">
            <v>Greg Causon</v>
          </cell>
          <cell r="Q720" t="str">
            <v/>
          </cell>
          <cell r="R720" t="str">
            <v>Steve Nunnington</v>
          </cell>
          <cell r="S720" t="str">
            <v>Charlie Haley</v>
          </cell>
          <cell r="T720" t="str">
            <v>CR (ASR)</v>
          </cell>
          <cell r="U720" t="str">
            <v>LIVE</v>
          </cell>
          <cell r="V720" t="b">
            <v>0</v>
          </cell>
          <cell r="X720" t="str">
            <v/>
          </cell>
          <cell r="AD720" t="str">
            <v/>
          </cell>
          <cell r="AF720" t="str">
            <v/>
          </cell>
          <cell r="AN720" t="str">
            <v/>
          </cell>
          <cell r="AR720" t="str">
            <v/>
          </cell>
          <cell r="AS720" t="str">
            <v/>
          </cell>
          <cell r="AZ720" t="str">
            <v/>
          </cell>
          <cell r="BB720" t="str">
            <v/>
          </cell>
          <cell r="BC720" t="str">
            <v/>
          </cell>
          <cell r="BE720" t="b">
            <v>0</v>
          </cell>
          <cell r="BM720" t="str">
            <v/>
          </cell>
          <cell r="BO720" t="str">
            <v>20/07/2018 HS - Greg must get back to Steve about questions he has and confirm requirements.
13/07/2018 RJ - Flash validation completed. Clarify requirements between Jo and Greg.
06/07/2018 RJ - PM should be Charlie. 
04/07/2018 DC This change was assigne</v>
          </cell>
          <cell r="BQ720" t="str">
            <v/>
          </cell>
          <cell r="BS720" t="str">
            <v/>
          </cell>
          <cell r="BU720" t="str">
            <v/>
          </cell>
          <cell r="BW720" t="str">
            <v/>
          </cell>
          <cell r="BX720" t="str">
            <v/>
          </cell>
          <cell r="BY720" t="str">
            <v/>
          </cell>
          <cell r="BZ720" t="str">
            <v/>
          </cell>
          <cell r="CA720" t="str">
            <v>Data Office</v>
          </cell>
          <cell r="CB720" t="str">
            <v/>
          </cell>
          <cell r="CC720" t="str">
            <v>Xoserve Resource</v>
          </cell>
          <cell r="CD720" t="str">
            <v>BW</v>
          </cell>
          <cell r="CE720" t="str">
            <v>Other</v>
          </cell>
          <cell r="CF720" t="str">
            <v>0-30 days</v>
          </cell>
          <cell r="CG720" t="b">
            <v>0</v>
          </cell>
          <cell r="CH720" t="str">
            <v/>
          </cell>
          <cell r="CJ720" t="b">
            <v>0</v>
          </cell>
          <cell r="CK720" t="b">
            <v>0</v>
          </cell>
          <cell r="CL720" t="b">
            <v>0</v>
          </cell>
          <cell r="CM720" t="str">
            <v/>
          </cell>
          <cell r="CO720" t="str">
            <v/>
          </cell>
          <cell r="CP720" t="str">
            <v/>
          </cell>
          <cell r="CQ720" t="b">
            <v>0</v>
          </cell>
          <cell r="CR720" t="b">
            <v>0</v>
          </cell>
          <cell r="CS720" t="str">
            <v/>
          </cell>
          <cell r="CT720" t="str">
            <v/>
          </cell>
          <cell r="CU720" t="str">
            <v/>
          </cell>
          <cell r="CV720" t="str">
            <v>Additional or 3rd Party Service Request</v>
          </cell>
          <cell r="CW720" t="str">
            <v>One Market Participant</v>
          </cell>
          <cell r="CX720" t="b">
            <v>1</v>
          </cell>
          <cell r="CY720" t="b">
            <v>0</v>
          </cell>
          <cell r="CZ720" t="b">
            <v>0</v>
          </cell>
          <cell r="DA720" t="b">
            <v>0</v>
          </cell>
          <cell r="DB720" t="str">
            <v>Service Area 24: Additional Service Request or Third Party Request</v>
          </cell>
          <cell r="DC720" t="str">
            <v>One</v>
          </cell>
          <cell r="DD720" t="str">
            <v>Medium</v>
          </cell>
          <cell r="DE720" t="b">
            <v>0</v>
          </cell>
          <cell r="DF720" t="b">
            <v>0</v>
          </cell>
        </row>
        <row r="721">
          <cell r="A721" t="str">
            <v>4711</v>
          </cell>
          <cell r="B721" t="str">
            <v>Feasibility Study to Analyse Alignment of Release Dates for Electricity and Gas</v>
          </cell>
          <cell r="C721" t="str">
            <v>B1 - Start Up In Progress (Awaiting PAT/RACI)</v>
          </cell>
          <cell r="D721">
            <v>43285</v>
          </cell>
          <cell r="E721" t="str">
            <v>A1 - ICAF - Awaiting Capture Assignment
B1 - Start Up In Progress (Awaiting PAT/RACI)</v>
          </cell>
          <cell r="F721" t="str">
            <v>Analysis for Alignment of Release Dates for Electricity and Gas
Industry request to align release dates
End of July</v>
          </cell>
          <cell r="G721" t="b">
            <v>0</v>
          </cell>
          <cell r="H721" t="str">
            <v/>
          </cell>
          <cell r="I721">
            <v>43283</v>
          </cell>
          <cell r="K721">
            <v>43312</v>
          </cell>
          <cell r="L721" t="b">
            <v>0</v>
          </cell>
          <cell r="M721" t="str">
            <v/>
          </cell>
          <cell r="N721" t="str">
            <v/>
          </cell>
          <cell r="O721" t="str">
            <v/>
          </cell>
          <cell r="P721" t="str">
            <v>Padmini Duvvuri</v>
          </cell>
          <cell r="Q721" t="str">
            <v/>
          </cell>
          <cell r="R721" t="str">
            <v>Tab Ejaz</v>
          </cell>
          <cell r="S721" t="str">
            <v>Catrin Morgan</v>
          </cell>
          <cell r="T721" t="str">
            <v>CR (Internal)</v>
          </cell>
          <cell r="U721" t="str">
            <v>LIVE</v>
          </cell>
          <cell r="V721" t="b">
            <v>0</v>
          </cell>
          <cell r="X721" t="str">
            <v/>
          </cell>
          <cell r="AD721" t="str">
            <v/>
          </cell>
          <cell r="AF721" t="str">
            <v/>
          </cell>
          <cell r="AN721" t="str">
            <v/>
          </cell>
          <cell r="AR721" t="str">
            <v/>
          </cell>
          <cell r="AS721" t="str">
            <v/>
          </cell>
          <cell r="AZ721" t="str">
            <v/>
          </cell>
          <cell r="BB721" t="str">
            <v/>
          </cell>
          <cell r="BC721" t="str">
            <v/>
          </cell>
          <cell r="BE721" t="b">
            <v>0</v>
          </cell>
          <cell r="BM721" t="str">
            <v/>
          </cell>
          <cell r="BO721" t="str">
            <v>04/07/2018 DC This change was assigned to R&amp;N, Cartin Morgan will be the PM for this change.  It is an analysis piece only.  Alex Stuart suggested the name be change to allign with the work need on this chnge.  I have changes the title as requested.</v>
          </cell>
          <cell r="BQ721" t="str">
            <v/>
          </cell>
          <cell r="BS721" t="str">
            <v/>
          </cell>
          <cell r="BU721" t="str">
            <v/>
          </cell>
          <cell r="BW721" t="str">
            <v/>
          </cell>
          <cell r="BX721" t="str">
            <v/>
          </cell>
          <cell r="BY721" t="str">
            <v/>
          </cell>
          <cell r="BZ721" t="str">
            <v/>
          </cell>
          <cell r="CA721" t="str">
            <v>R &amp; N</v>
          </cell>
          <cell r="CB721" t="str">
            <v/>
          </cell>
          <cell r="CC721" t="str">
            <v>Third Party SI / Service Provider</v>
          </cell>
          <cell r="CD721" t="str">
            <v>ISU</v>
          </cell>
          <cell r="CE721" t="str">
            <v>Other</v>
          </cell>
          <cell r="CF721" t="str">
            <v>0-30 days</v>
          </cell>
          <cell r="CG721" t="b">
            <v>0</v>
          </cell>
          <cell r="CH721" t="str">
            <v/>
          </cell>
          <cell r="CJ721" t="b">
            <v>0</v>
          </cell>
          <cell r="CK721" t="b">
            <v>0</v>
          </cell>
          <cell r="CL721" t="b">
            <v>0</v>
          </cell>
          <cell r="CM721" t="str">
            <v/>
          </cell>
          <cell r="CO721" t="str">
            <v/>
          </cell>
          <cell r="CP721" t="str">
            <v/>
          </cell>
          <cell r="CQ721" t="b">
            <v>0</v>
          </cell>
          <cell r="CR721" t="b">
            <v>0</v>
          </cell>
          <cell r="CS721" t="str">
            <v/>
          </cell>
          <cell r="CT721" t="str">
            <v/>
          </cell>
          <cell r="CU721" t="str">
            <v/>
          </cell>
          <cell r="CV721" t="str">
            <v>Xoserve Internal CR (business improvement initiative)</v>
          </cell>
          <cell r="CW721" t="str">
            <v>All UK Gas Market Participants</v>
          </cell>
          <cell r="CX721" t="b">
            <v>1</v>
          </cell>
          <cell r="CY721" t="b">
            <v>1</v>
          </cell>
          <cell r="CZ721" t="b">
            <v>1</v>
          </cell>
          <cell r="DA721" t="b">
            <v>1</v>
          </cell>
          <cell r="DB721" t="str">
            <v>Service Area 23: Internal</v>
          </cell>
          <cell r="DC721" t="str">
            <v/>
          </cell>
          <cell r="DD721" t="str">
            <v>High</v>
          </cell>
          <cell r="DE721" t="b">
            <v>0</v>
          </cell>
          <cell r="DF721" t="b">
            <v>0</v>
          </cell>
        </row>
        <row r="722">
          <cell r="A722" t="str">
            <v>4117.1</v>
          </cell>
          <cell r="B722" t="str">
            <v>TransformUs  ERP</v>
          </cell>
          <cell r="C722" t="str">
            <v>D1 - Change in delivery</v>
          </cell>
          <cell r="D722">
            <v>42811</v>
          </cell>
          <cell r="E722" t="str">
            <v/>
          </cell>
          <cell r="F722" t="str">
            <v>In November 2015, National Grid publicly stated that it is planning to sell a majority stake in its UK Gas Distribution Network business, presently owned by National Grid Gas plc (‘NGG’). Currently, NGG owns four out of the eight Gas Distribution Networks</v>
          </cell>
          <cell r="G722" t="b">
            <v>0</v>
          </cell>
          <cell r="H722" t="str">
            <v/>
          </cell>
          <cell r="I722">
            <v>42648</v>
          </cell>
          <cell r="K722">
            <v>43193</v>
          </cell>
          <cell r="L722" t="b">
            <v>0</v>
          </cell>
          <cell r="M722" t="str">
            <v/>
          </cell>
          <cell r="N722" t="str">
            <v/>
          </cell>
          <cell r="O722" t="str">
            <v/>
          </cell>
          <cell r="P722" t="str">
            <v>Steve Muffett</v>
          </cell>
          <cell r="Q722" t="str">
            <v>ICAF - 26.10.16
Business Case-Pre-Sanction 01/11/16
BC approved XEC 08/11/16
Revised BC Approved at Pre-Sanction 04/04/17</v>
          </cell>
          <cell r="R722" t="str">
            <v>David Payne</v>
          </cell>
          <cell r="S722" t="str">
            <v>Jon Follows</v>
          </cell>
          <cell r="T722" t="str">
            <v>CR (Internal)</v>
          </cell>
          <cell r="U722" t="str">
            <v>LIVE</v>
          </cell>
          <cell r="V722" t="b">
            <v>0</v>
          </cell>
          <cell r="X722" t="str">
            <v>Sally Flynn, Dan Maguire</v>
          </cell>
          <cell r="AD722" t="str">
            <v/>
          </cell>
          <cell r="AF722" t="str">
            <v/>
          </cell>
          <cell r="AN722" t="str">
            <v/>
          </cell>
          <cell r="AR722" t="str">
            <v/>
          </cell>
          <cell r="AS722" t="str">
            <v/>
          </cell>
          <cell r="AZ722" t="str">
            <v/>
          </cell>
          <cell r="BB722" t="str">
            <v/>
          </cell>
          <cell r="BC722" t="str">
            <v/>
          </cell>
          <cell r="BE722" t="b">
            <v>0</v>
          </cell>
          <cell r="BH722">
            <v>43374</v>
          </cell>
          <cell r="BM722" t="str">
            <v/>
          </cell>
          <cell r="BO722" t="str">
            <v>08/06/2018 RJ - WBS code updated from XAC/07079 to XSO/41171.</v>
          </cell>
          <cell r="BQ722" t="str">
            <v/>
          </cell>
          <cell r="BS722" t="str">
            <v/>
          </cell>
          <cell r="BU722" t="str">
            <v/>
          </cell>
          <cell r="BW722" t="str">
            <v/>
          </cell>
          <cell r="BX722" t="str">
            <v>High</v>
          </cell>
          <cell r="BY722" t="str">
            <v/>
          </cell>
          <cell r="BZ722" t="str">
            <v/>
          </cell>
          <cell r="CA722" t="str">
            <v>TU</v>
          </cell>
          <cell r="CB722" t="str">
            <v/>
          </cell>
          <cell r="CC722" t="str">
            <v>Third Party SI / Service Provider</v>
          </cell>
          <cell r="CD722" t="str">
            <v>Other</v>
          </cell>
          <cell r="CE722" t="str">
            <v>Other</v>
          </cell>
          <cell r="CF722" t="str">
            <v>100+days</v>
          </cell>
          <cell r="CG722" t="b">
            <v>0</v>
          </cell>
          <cell r="CH722" t="str">
            <v/>
          </cell>
          <cell r="CJ722" t="b">
            <v>0</v>
          </cell>
          <cell r="CK722" t="b">
            <v>0</v>
          </cell>
          <cell r="CL722" t="b">
            <v>0</v>
          </cell>
          <cell r="CM722" t="str">
            <v>£500k+</v>
          </cell>
          <cell r="CN722">
            <v>0</v>
          </cell>
          <cell r="CO722" t="str">
            <v/>
          </cell>
          <cell r="CP722" t="str">
            <v/>
          </cell>
          <cell r="CQ722" t="b">
            <v>0</v>
          </cell>
          <cell r="CR722" t="b">
            <v>0</v>
          </cell>
          <cell r="CS722" t="str">
            <v>Customer</v>
          </cell>
          <cell r="CT722" t="str">
            <v/>
          </cell>
          <cell r="CU722" t="str">
            <v/>
          </cell>
          <cell r="CV722" t="str">
            <v>Xoserve Internal CR (business improvement initiative)</v>
          </cell>
          <cell r="CW722" t="str">
            <v>Xoserve Only</v>
          </cell>
          <cell r="CX722" t="b">
            <v>0</v>
          </cell>
          <cell r="CY722" t="b">
            <v>0</v>
          </cell>
          <cell r="CZ722" t="b">
            <v>0</v>
          </cell>
          <cell r="DA722" t="b">
            <v>0</v>
          </cell>
          <cell r="DB722" t="str">
            <v>Service Area 23: Internal</v>
          </cell>
          <cell r="DC722" t="str">
            <v>None (Xoserve internal initiative)</v>
          </cell>
          <cell r="DD722" t="str">
            <v>Medium</v>
          </cell>
          <cell r="DE722" t="b">
            <v>0</v>
          </cell>
          <cell r="DF722" t="b">
            <v>0</v>
          </cell>
        </row>
        <row r="723">
          <cell r="A723" t="str">
            <v>4117.2</v>
          </cell>
          <cell r="B723" t="str">
            <v>TransformUs  Desktop</v>
          </cell>
          <cell r="C723" t="str">
            <v>D1 - Change in delivery</v>
          </cell>
          <cell r="D723">
            <v>42811</v>
          </cell>
          <cell r="E723" t="str">
            <v/>
          </cell>
          <cell r="F723" t="str">
            <v>In November 2015, National Grid publicly stated that it is planning to sell a majority stake in its UK Gas Distribution Network business, presently owned by National Grid Gas plc (‘NGG’). Currently, NGG owns four out of the eight Gas Distribution Networks</v>
          </cell>
          <cell r="G723" t="b">
            <v>0</v>
          </cell>
          <cell r="H723" t="str">
            <v/>
          </cell>
          <cell r="I723">
            <v>42648</v>
          </cell>
          <cell r="K723">
            <v>43193</v>
          </cell>
          <cell r="L723" t="b">
            <v>0</v>
          </cell>
          <cell r="M723" t="str">
            <v/>
          </cell>
          <cell r="N723" t="str">
            <v/>
          </cell>
          <cell r="O723" t="str">
            <v/>
          </cell>
          <cell r="P723" t="str">
            <v>Steve Muffett</v>
          </cell>
          <cell r="Q723" t="str">
            <v>ICAF - 26.10.16
Business Case-Pre-Sanction 01/11/16
BC approved XEC 08/11/16
Revised BC Approved at Pre-Sanction 04/04/17</v>
          </cell>
          <cell r="R723" t="str">
            <v>David Payne</v>
          </cell>
          <cell r="S723" t="str">
            <v>Stewart McDermott</v>
          </cell>
          <cell r="T723" t="str">
            <v>CR (Internal)</v>
          </cell>
          <cell r="U723" t="str">
            <v>LIVE</v>
          </cell>
          <cell r="V723" t="b">
            <v>0</v>
          </cell>
          <cell r="X723" t="str">
            <v>Sally Flynn, Dan Maguire</v>
          </cell>
          <cell r="AD723" t="str">
            <v/>
          </cell>
          <cell r="AF723" t="str">
            <v/>
          </cell>
          <cell r="AN723" t="str">
            <v/>
          </cell>
          <cell r="AR723" t="str">
            <v/>
          </cell>
          <cell r="AS723" t="str">
            <v/>
          </cell>
          <cell r="AZ723" t="str">
            <v/>
          </cell>
          <cell r="BB723" t="str">
            <v/>
          </cell>
          <cell r="BC723" t="str">
            <v/>
          </cell>
          <cell r="BE723" t="b">
            <v>0</v>
          </cell>
          <cell r="BH723">
            <v>43434</v>
          </cell>
          <cell r="BM723" t="str">
            <v/>
          </cell>
          <cell r="BO723" t="str">
            <v/>
          </cell>
          <cell r="BQ723" t="str">
            <v/>
          </cell>
          <cell r="BS723" t="str">
            <v/>
          </cell>
          <cell r="BU723" t="str">
            <v/>
          </cell>
          <cell r="BW723" t="str">
            <v/>
          </cell>
          <cell r="BX723" t="str">
            <v>High</v>
          </cell>
          <cell r="BY723" t="str">
            <v/>
          </cell>
          <cell r="BZ723" t="str">
            <v/>
          </cell>
          <cell r="CA723" t="str">
            <v>TU</v>
          </cell>
          <cell r="CB723" t="str">
            <v/>
          </cell>
          <cell r="CC723" t="str">
            <v>Third Party SI / Service Provider</v>
          </cell>
          <cell r="CD723" t="str">
            <v>Other</v>
          </cell>
          <cell r="CE723" t="str">
            <v>Other</v>
          </cell>
          <cell r="CF723" t="str">
            <v>100+days</v>
          </cell>
          <cell r="CG723" t="b">
            <v>0</v>
          </cell>
          <cell r="CH723" t="str">
            <v/>
          </cell>
          <cell r="CJ723" t="b">
            <v>0</v>
          </cell>
          <cell r="CK723" t="b">
            <v>0</v>
          </cell>
          <cell r="CL723" t="b">
            <v>0</v>
          </cell>
          <cell r="CM723" t="str">
            <v>£500k+</v>
          </cell>
          <cell r="CN723">
            <v>0</v>
          </cell>
          <cell r="CO723" t="str">
            <v/>
          </cell>
          <cell r="CP723" t="str">
            <v/>
          </cell>
          <cell r="CQ723" t="b">
            <v>0</v>
          </cell>
          <cell r="CR723" t="b">
            <v>0</v>
          </cell>
          <cell r="CS723" t="str">
            <v>Both</v>
          </cell>
          <cell r="CT723" t="str">
            <v/>
          </cell>
          <cell r="CU723" t="str">
            <v/>
          </cell>
          <cell r="CV723" t="str">
            <v>Xoserve Internal CR (business improvement initiative)</v>
          </cell>
          <cell r="CW723" t="str">
            <v>Xoserve Only</v>
          </cell>
          <cell r="CX723" t="b">
            <v>0</v>
          </cell>
          <cell r="CY723" t="b">
            <v>0</v>
          </cell>
          <cell r="CZ723" t="b">
            <v>0</v>
          </cell>
          <cell r="DA723" t="b">
            <v>0</v>
          </cell>
          <cell r="DB723" t="str">
            <v>Service Area 23: Internal</v>
          </cell>
          <cell r="DC723" t="str">
            <v>None (Xoserve internal initiative)</v>
          </cell>
          <cell r="DD723" t="str">
            <v>Medium</v>
          </cell>
          <cell r="DE723" t="b">
            <v>0</v>
          </cell>
          <cell r="DF723" t="b">
            <v>0</v>
          </cell>
        </row>
        <row r="724">
          <cell r="A724" t="str">
            <v>4117.3</v>
          </cell>
          <cell r="B724" t="str">
            <v>TransformUs Network</v>
          </cell>
          <cell r="C724" t="str">
            <v>D1 - Change in delivery</v>
          </cell>
          <cell r="D724">
            <v>42811</v>
          </cell>
          <cell r="E724" t="str">
            <v/>
          </cell>
          <cell r="F724" t="str">
            <v>In November 2015, National Grid publicly stated that it is planning to sell a majority stake in its UK Gas Distribution Network business, presently owned by National Grid Gas plc (‘NGG’). Currently, NGG owns four out of the eight Gas Distribution Networks</v>
          </cell>
          <cell r="G724" t="b">
            <v>0</v>
          </cell>
          <cell r="H724" t="str">
            <v/>
          </cell>
          <cell r="I724">
            <v>42648</v>
          </cell>
          <cell r="K724">
            <v>43193</v>
          </cell>
          <cell r="L724" t="b">
            <v>0</v>
          </cell>
          <cell r="M724" t="str">
            <v/>
          </cell>
          <cell r="N724" t="str">
            <v/>
          </cell>
          <cell r="O724" t="str">
            <v/>
          </cell>
          <cell r="P724" t="str">
            <v>Steve Muffett</v>
          </cell>
          <cell r="Q724" t="str">
            <v>ICAF - 26.10.16
Business Case-Pre-Sanction 01/11/16
BC approved XEC 08/11/16
Revised BC Approved at Pre-Sanction 04/04/17</v>
          </cell>
          <cell r="R724" t="str">
            <v>David Payne</v>
          </cell>
          <cell r="S724" t="str">
            <v>Stewart McDermott</v>
          </cell>
          <cell r="T724" t="str">
            <v>CR (Internal)</v>
          </cell>
          <cell r="U724" t="str">
            <v>LIVE</v>
          </cell>
          <cell r="V724" t="b">
            <v>0</v>
          </cell>
          <cell r="X724" t="str">
            <v>Razza Almustafa</v>
          </cell>
          <cell r="AD724" t="str">
            <v/>
          </cell>
          <cell r="AF724" t="str">
            <v/>
          </cell>
          <cell r="AN724" t="str">
            <v/>
          </cell>
          <cell r="AR724" t="str">
            <v/>
          </cell>
          <cell r="AS724" t="str">
            <v/>
          </cell>
          <cell r="AZ724" t="str">
            <v/>
          </cell>
          <cell r="BB724" t="str">
            <v/>
          </cell>
          <cell r="BC724" t="str">
            <v/>
          </cell>
          <cell r="BE724" t="b">
            <v>0</v>
          </cell>
          <cell r="BH724">
            <v>43434</v>
          </cell>
          <cell r="BM724" t="str">
            <v/>
          </cell>
          <cell r="BO724" t="str">
            <v/>
          </cell>
          <cell r="BQ724" t="str">
            <v/>
          </cell>
          <cell r="BS724" t="str">
            <v/>
          </cell>
          <cell r="BU724" t="str">
            <v/>
          </cell>
          <cell r="BW724" t="str">
            <v/>
          </cell>
          <cell r="BX724" t="str">
            <v>High</v>
          </cell>
          <cell r="BY724" t="str">
            <v/>
          </cell>
          <cell r="BZ724" t="str">
            <v/>
          </cell>
          <cell r="CA724" t="str">
            <v>TU</v>
          </cell>
          <cell r="CB724" t="str">
            <v/>
          </cell>
          <cell r="CC724" t="str">
            <v>Third Party SI / Service Provider</v>
          </cell>
          <cell r="CD724" t="str">
            <v>Other</v>
          </cell>
          <cell r="CE724" t="str">
            <v>Other</v>
          </cell>
          <cell r="CF724" t="str">
            <v>100+days</v>
          </cell>
          <cell r="CG724" t="b">
            <v>0</v>
          </cell>
          <cell r="CH724" t="str">
            <v/>
          </cell>
          <cell r="CJ724" t="b">
            <v>0</v>
          </cell>
          <cell r="CK724" t="b">
            <v>0</v>
          </cell>
          <cell r="CL724" t="b">
            <v>0</v>
          </cell>
          <cell r="CM724" t="str">
            <v>£500k+</v>
          </cell>
          <cell r="CN724">
            <v>0</v>
          </cell>
          <cell r="CO724" t="str">
            <v/>
          </cell>
          <cell r="CP724" t="str">
            <v/>
          </cell>
          <cell r="CQ724" t="b">
            <v>0</v>
          </cell>
          <cell r="CR724" t="b">
            <v>0</v>
          </cell>
          <cell r="CS724" t="str">
            <v>Both</v>
          </cell>
          <cell r="CT724" t="str">
            <v/>
          </cell>
          <cell r="CU724" t="str">
            <v/>
          </cell>
          <cell r="CV724" t="str">
            <v>Xoserve Internal CR (business improvement initiative)</v>
          </cell>
          <cell r="CW724" t="str">
            <v>Xoserve Only</v>
          </cell>
          <cell r="CX724" t="b">
            <v>0</v>
          </cell>
          <cell r="CY724" t="b">
            <v>0</v>
          </cell>
          <cell r="CZ724" t="b">
            <v>0</v>
          </cell>
          <cell r="DA724" t="b">
            <v>0</v>
          </cell>
          <cell r="DB724" t="str">
            <v>Service Area 23: Internal</v>
          </cell>
          <cell r="DC724" t="str">
            <v>None (Xoserve internal initiative)</v>
          </cell>
          <cell r="DD724" t="str">
            <v>Medium</v>
          </cell>
          <cell r="DE724" t="b">
            <v>0</v>
          </cell>
          <cell r="DF724" t="b">
            <v>0</v>
          </cell>
        </row>
        <row r="725">
          <cell r="A725" t="str">
            <v>4117.4</v>
          </cell>
          <cell r="B725" t="str">
            <v>TransformUs Auxiliary (Payroll/Flex Bens)</v>
          </cell>
          <cell r="C725" t="str">
            <v>D1 - Change in delivery</v>
          </cell>
          <cell r="D725">
            <v>42811</v>
          </cell>
          <cell r="E725" t="str">
            <v/>
          </cell>
          <cell r="F725" t="str">
            <v>In November 2015, National Grid publicly stated that it is planning to sell a majority stake in its UK Gas Distribution Network business, presently owned by National Grid Gas plc (‘NGG’). Currently, NGG owns four out of the eight Gas Distribution Networks</v>
          </cell>
          <cell r="G725" t="b">
            <v>0</v>
          </cell>
          <cell r="H725" t="str">
            <v/>
          </cell>
          <cell r="I725">
            <v>42648</v>
          </cell>
          <cell r="K725">
            <v>43193</v>
          </cell>
          <cell r="L725" t="b">
            <v>0</v>
          </cell>
          <cell r="M725" t="str">
            <v/>
          </cell>
          <cell r="N725" t="str">
            <v/>
          </cell>
          <cell r="O725" t="str">
            <v/>
          </cell>
          <cell r="P725" t="str">
            <v>Steve Muffett</v>
          </cell>
          <cell r="Q725" t="str">
            <v>ICAF - 26.10.16
Business Case-Pre-Sanction 01/11/16
BC approved XEC 08/11/16
Revised BC Approved at Pre-Sanction 04/04/17</v>
          </cell>
          <cell r="R725" t="str">
            <v>David Payne</v>
          </cell>
          <cell r="S725" t="str">
            <v>Sally Flynn</v>
          </cell>
          <cell r="T725" t="str">
            <v>CR (Internal)</v>
          </cell>
          <cell r="U725" t="str">
            <v>LIVE</v>
          </cell>
          <cell r="V725" t="b">
            <v>0</v>
          </cell>
          <cell r="X725" t="str">
            <v>Helen Gilbert</v>
          </cell>
          <cell r="AD725" t="str">
            <v/>
          </cell>
          <cell r="AF725" t="str">
            <v/>
          </cell>
          <cell r="AN725" t="str">
            <v/>
          </cell>
          <cell r="AR725" t="str">
            <v/>
          </cell>
          <cell r="AS725" t="str">
            <v/>
          </cell>
          <cell r="AZ725" t="str">
            <v/>
          </cell>
          <cell r="BB725" t="str">
            <v/>
          </cell>
          <cell r="BC725" t="str">
            <v/>
          </cell>
          <cell r="BE725" t="b">
            <v>0</v>
          </cell>
          <cell r="BH725">
            <v>43348</v>
          </cell>
          <cell r="BM725" t="str">
            <v/>
          </cell>
          <cell r="BO725" t="str">
            <v/>
          </cell>
          <cell r="BQ725" t="str">
            <v/>
          </cell>
          <cell r="BS725" t="str">
            <v/>
          </cell>
          <cell r="BU725" t="str">
            <v/>
          </cell>
          <cell r="BW725" t="str">
            <v/>
          </cell>
          <cell r="BX725" t="str">
            <v>High</v>
          </cell>
          <cell r="BY725" t="str">
            <v/>
          </cell>
          <cell r="BZ725" t="str">
            <v/>
          </cell>
          <cell r="CA725" t="str">
            <v>TU</v>
          </cell>
          <cell r="CB725" t="str">
            <v/>
          </cell>
          <cell r="CC725" t="str">
            <v>Third Party SI / Service Provider</v>
          </cell>
          <cell r="CD725" t="str">
            <v>Other</v>
          </cell>
          <cell r="CE725" t="str">
            <v>Other</v>
          </cell>
          <cell r="CF725" t="str">
            <v>100+days</v>
          </cell>
          <cell r="CG725" t="b">
            <v>0</v>
          </cell>
          <cell r="CH725" t="str">
            <v/>
          </cell>
          <cell r="CJ725" t="b">
            <v>0</v>
          </cell>
          <cell r="CK725" t="b">
            <v>0</v>
          </cell>
          <cell r="CL725" t="b">
            <v>0</v>
          </cell>
          <cell r="CM725" t="str">
            <v>£100k-£500K</v>
          </cell>
          <cell r="CN725">
            <v>0</v>
          </cell>
          <cell r="CO725" t="str">
            <v/>
          </cell>
          <cell r="CP725" t="str">
            <v/>
          </cell>
          <cell r="CQ725" t="b">
            <v>0</v>
          </cell>
          <cell r="CR725" t="b">
            <v>0</v>
          </cell>
          <cell r="CS725" t="str">
            <v>No</v>
          </cell>
          <cell r="CT725" t="str">
            <v/>
          </cell>
          <cell r="CU725" t="str">
            <v/>
          </cell>
          <cell r="CV725" t="str">
            <v>Xoserve Internal CR (business improvement initiative)</v>
          </cell>
          <cell r="CW725" t="str">
            <v>Xoserve Only</v>
          </cell>
          <cell r="CX725" t="b">
            <v>0</v>
          </cell>
          <cell r="CY725" t="b">
            <v>0</v>
          </cell>
          <cell r="CZ725" t="b">
            <v>0</v>
          </cell>
          <cell r="DA725" t="b">
            <v>0</v>
          </cell>
          <cell r="DB725" t="str">
            <v>Service Area 23: Internal</v>
          </cell>
          <cell r="DC725" t="str">
            <v>None (Xoserve internal initiative)</v>
          </cell>
          <cell r="DD725" t="str">
            <v>Medium</v>
          </cell>
          <cell r="DE725" t="b">
            <v>0</v>
          </cell>
          <cell r="DF725" t="b">
            <v>0</v>
          </cell>
        </row>
      </sheetData>
      <sheetData sheetId="1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ational Grid" refreshedDate="43313.596487731484" createdVersion="4" refreshedVersion="4" minRefreshableVersion="3" recordCount="725">
  <cacheSource type="worksheet">
    <worksheetSource ref="A1:AV1048576" sheet="UK Link_Live_Changes"/>
  </cacheSource>
  <cacheFields count="48">
    <cacheField name="XRN Ref" numFmtId="0">
      <sharedItems containsBlank="1"/>
    </cacheField>
    <cacheField name="High-Level Status" numFmtId="0">
      <sharedItems containsBlank="1"/>
    </cacheField>
    <cacheField name="R&amp;N Release Allocation" numFmtId="0">
      <sharedItems containsDate="1" containsBlank="1" containsMixedTypes="1" minDate="2019-06-01T00:00:00" maxDate="2019-11-02T00:00:00" count="41">
        <s v="Internal Requirements Gathering (Capture)"/>
        <s v="R1.0 (Nexus)"/>
        <s v="R2.0 (Jun'18)"/>
        <s v="Minor Enhancement Delivered Change"/>
        <s v="R3.0 (Nov'18)"/>
        <s v="Out for industry sponsorship/approval to reject"/>
        <s v="MR Drop 1"/>
        <d v="2019-06-01T00:00:00"/>
        <d v="2019-11-01T00:00:00"/>
        <s v="Solman"/>
        <s v="R&amp;N Minor Release/Impact Assessment (Mar'18)"/>
        <s v="R&amp;N New Environment (Apr'18)"/>
        <s v="CSS"/>
        <s v="MR Drop 2"/>
        <m/>
        <s v="MOD (Not yet landed as a CP)" u="1"/>
        <s v="Unallocated" u="1"/>
        <s v="Candidate for Minor Release 1.3" u="1"/>
        <s v="Defect R1.15 (Feb'18)" u="1"/>
        <s v="Defect R1.16 (Feb'18)" u="1"/>
        <s v="MOD (Not yet landed as CP)" u="1"/>
        <s v="ROM (Not yet landed as a CP)" u="1"/>
        <s v="R4.0 (Jun'19)" u="1"/>
        <s v="R2.0 (June' 18)" u="1"/>
        <s v="Solution Manager Update (Feb'18)" u="1"/>
        <s v="R1.1 (Dec' 17)" u="1"/>
        <s v="Defect R1.15 (Feb' 18)" u="1"/>
        <s v="R2.0 (June'18)" u="1"/>
        <s v="Candidate for Minor Release 1" u="1"/>
        <s v="R1.2 (Dec'17)" u="1"/>
        <s v="R4.0 (Jun' 19)" u="1"/>
        <s v="R3.0 (Nov' 18)" u="1"/>
        <s v="New Service Line (Mar'18)" u="1"/>
        <s v="Candidate for Minor Release 2" u="1"/>
        <s v="R1.1 (Dec'17)" u="1"/>
        <s v="R5.0 (Nov'19)" u="1"/>
        <s v="Candidate for Minor Release" u="1"/>
        <s v="Solution Manager Update (Feb' 18)" u="1"/>
        <s v="Defect R1.16 (Feb'17)" u="1"/>
        <s v="R&amp;N New Environment (Apr' 18)" u="1"/>
        <s v="Candidate for Minor Release 2.1" u="1"/>
      </sharedItems>
    </cacheField>
    <cacheField name="Change Title" numFmtId="0">
      <sharedItems containsBlank="1"/>
    </cacheField>
    <cacheField name="Change Type" numFmtId="0">
      <sharedItems containsBlank="1"/>
    </cacheField>
    <cacheField name="Delivery Status" numFmtId="0">
      <sharedItems containsBlank="1"/>
    </cacheField>
    <cacheField name="Change Lifecycle Status" numFmtId="0">
      <sharedItems containsBlank="1"/>
    </cacheField>
    <cacheField name="Xoserve Proposed Indicative Prioritisation Score" numFmtId="9">
      <sharedItems containsString="0" containsBlank="1" containsNumber="1" containsInteger="1" minValue="0" maxValue="0"/>
    </cacheField>
    <cacheField name="July'17 Change Demand Backlog_x000a_ChMC Priority" numFmtId="0">
      <sharedItems containsBlank="1" containsMixedTypes="1" containsNumber="1" containsInteger="1" minValue="0" maxValue="0"/>
    </cacheField>
    <cacheField name="July'17 Change Demand Backlog_x000a_SDG Priority" numFmtId="0">
      <sharedItems containsBlank="1" containsMixedTypes="1" containsNumber="1" containsInteger="1" minValue="0" maxValue="0"/>
    </cacheField>
    <cacheField name="Xoserve Platform Owner" numFmtId="0">
      <sharedItems containsBlank="1"/>
    </cacheField>
    <cacheField name="Origination Date" numFmtId="14">
      <sharedItems containsNonDate="0" containsDate="1" containsString="0" containsBlank="1" minDate="2008-03-03T00:00:00" maxDate="2018-07-17T00:00:00"/>
    </cacheField>
    <cacheField name="Change Originator" numFmtId="0">
      <sharedItems containsBlank="1"/>
    </cacheField>
    <cacheField name="Xoserve Project Manager" numFmtId="0">
      <sharedItems containsBlank="1"/>
    </cacheField>
    <cacheField name="R&amp;N Release Number" numFmtId="0">
      <sharedItems containsBlank="1"/>
    </cacheField>
    <cacheField name="Previous UK Link CR Ref" numFmtId="0">
      <sharedItems containsBlank="1"/>
    </cacheField>
    <cacheField name="Delivery Team" numFmtId="0">
      <sharedItems containsBlank="1"/>
    </cacheField>
    <cacheField name="ClearQuest Ticket_x000a_(Minor Enhancement Delivery)" numFmtId="0">
      <sharedItems containsBlank="1"/>
    </cacheField>
    <cacheField name="Current Delivery Implementation Forecast Date" numFmtId="14">
      <sharedItems containsDate="1" containsBlank="1" containsMixedTypes="1" minDate="2017-10-11T00:00:00" maxDate="2022-03-01T00:00:00"/>
    </cacheField>
    <cacheField name="Actual Delivery Implementation Date" numFmtId="14">
      <sharedItems containsDate="1" containsBlank="1" containsMixedTypes="1" minDate="2017-07-01T00:00:00" maxDate="2018-07-02T00:00:00"/>
    </cacheField>
    <cacheField name="Customer Requested Implementation Date" numFmtId="14">
      <sharedItems containsDate="1" containsBlank="1" containsMixedTypes="1" minDate="2017-06-01T00:00:00" maxDate="2020-12-02T00:00:00"/>
    </cacheField>
    <cacheField name="Primary Application Impacted" numFmtId="0">
      <sharedItems containsBlank="1"/>
    </cacheField>
    <cacheField name="Business Process Impact" numFmtId="0">
      <sharedItems containsBlank="1"/>
    </cacheField>
    <cacheField name="Flash IA:_x000a_Perceived Delivery Effort" numFmtId="0">
      <sharedItems containsBlank="1"/>
    </cacheField>
    <cacheField name="Workaround Available?" numFmtId="0">
      <sharedItems containsBlank="1"/>
    </cacheField>
    <cacheField name="Workaround Accountability" numFmtId="0">
      <sharedItems containsBlank="1"/>
    </cacheField>
    <cacheField name="Workaround Frequency" numFmtId="0">
      <sharedItems containsBlank="1"/>
    </cacheField>
    <cacheField name="No. of Xoserve FTEs required to service the workaround" numFmtId="0">
      <sharedItems containsBlank="1"/>
    </cacheField>
    <cacheField name="Workaround Complexity?" numFmtId="0">
      <sharedItems containsBlank="1"/>
    </cacheField>
    <cacheField name="Workaround Lifespan" numFmtId="0">
      <sharedItems containsDate="1" containsBlank="1" containsMixedTypes="1" minDate="2018-03-30T00:00:00" maxDate="2019-12-02T00:00:00"/>
    </cacheField>
    <cacheField name="Change Driver" numFmtId="0">
      <sharedItems containsBlank="1"/>
    </cacheField>
    <cacheField name="Change Beneficiary" numFmtId="0">
      <sharedItems containsBlank="1"/>
    </cacheField>
    <cacheField name="Shipper Impact" numFmtId="0">
      <sharedItems containsBlank="1"/>
    </cacheField>
    <cacheField name="Network Impact" numFmtId="0">
      <sharedItems containsBlank="1"/>
    </cacheField>
    <cacheField name="iGT Impact" numFmtId="0">
      <sharedItems containsBlank="1"/>
    </cacheField>
    <cacheField name="Primary Impacted DSC Service Area" numFmtId="0">
      <sharedItems containsBlank="1"/>
    </cacheField>
    <cacheField name="Number of DSC Service Areas impacted" numFmtId="0">
      <sharedItems containsBlank="1"/>
    </cacheField>
    <cacheField name="Change Improvement Scale _x000a_(Size of proposed change)" numFmtId="0">
      <sharedItems containsBlank="1"/>
    </cacheField>
    <cacheField name="Customer System Changes Required?" numFmtId="0">
      <sharedItems containsBlank="1"/>
    </cacheField>
    <cacheField name="Customer Testing Likely Required?" numFmtId="0">
      <sharedItems containsBlank="1"/>
    </cacheField>
    <cacheField name="Customer Training Required?" numFmtId="0">
      <sharedItems containsBlank="1"/>
    </cacheField>
    <cacheField name="Safety of Supply at risk?" numFmtId="0">
      <sharedItems containsBlank="1"/>
    </cacheField>
    <cacheField name="Financial Loss Incurred to Customer?" numFmtId="0">
      <sharedItems containsBlank="1"/>
    </cacheField>
    <cacheField name="Customer Switching at risk?" numFmtId="0">
      <sharedItems containsBlank="1"/>
    </cacheField>
    <cacheField name="ChMC CP Approval date" numFmtId="14">
      <sharedItems containsDate="1" containsBlank="1" containsMixedTypes="1" minDate="2017-10-11T00:00:00" maxDate="2018-11-03T00:00:00"/>
    </cacheField>
    <cacheField name="ChMC EQR Approval date" numFmtId="14">
      <sharedItems containsDate="1" containsBlank="1" containsMixedTypes="1" minDate="2017-10-10T00:00:00" maxDate="2018-02-08T00:00:00"/>
    </cacheField>
    <cacheField name="ChMC BER Approval date" numFmtId="14">
      <sharedItems containsDate="1" containsBlank="1" containsMixedTypes="1" minDate="2018-01-10T00:00:00" maxDate="2018-07-24T00:00:00"/>
    </cacheField>
    <cacheField name="ChMC CCR Approval date" numFmtId="14">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25">
  <r>
    <s v="4708"/>
    <s v="1. Start-Up (Progressing through change governance)"/>
    <x v="0"/>
    <s v="Ability to assess change impact on individual customers"/>
    <s v="CR (Internal)"/>
    <s v="LIVE"/>
    <s v="A9 - Internal change progressing through capture"/>
    <n v="0"/>
    <s v=""/>
    <s v=""/>
    <s v="R &amp; N"/>
    <d v="2018-06-26T00:00:00"/>
    <s v="Linda Whitcroft"/>
    <s v="Linda Whitcroft"/>
    <s v=""/>
    <s v=""/>
    <s v="Xoserve Resource"/>
    <s v=""/>
    <s v="No Date"/>
    <s v="No Date"/>
    <d v="2019-06-01T00:00:00"/>
    <s v="Other"/>
    <s v="Other"/>
    <s v="0-30 days"/>
    <b v="0"/>
    <s v=""/>
    <s v=""/>
    <s v=""/>
    <s v=""/>
    <s v=""/>
    <s v="Xoserve Internal CR (business improvement initiative)"/>
    <s v="All UK Gas Market Participants"/>
    <b v="0"/>
    <b v="0"/>
    <b v="0"/>
    <s v="Service Area 23: Internal"/>
    <s v="None (Xoserve internal initiative)"/>
    <s v="Medium"/>
    <b v="1"/>
    <b v="0"/>
    <b v="1"/>
    <b v="0"/>
    <b v="0"/>
    <b v="0"/>
    <s v="No Date"/>
    <s v="No Date"/>
    <s v="No Date"/>
    <s v="No Date"/>
  </r>
  <r>
    <s v="1154"/>
    <s v="2. Change sanction/approved and in project delivery"/>
    <x v="1"/>
    <s v="UK Link Programme _x000a_(Archiving)"/>
    <s v="CP"/>
    <s v="LIVE"/>
    <s v="D1 - Change in delivery"/>
    <n v="0"/>
    <s v=""/>
    <s v=""/>
    <s v="R &amp; N"/>
    <d v="2008-03-03T00:00:00"/>
    <s v="Chris Smith"/>
    <s v="Neil Morgan"/>
    <s v="1"/>
    <s v=""/>
    <s v="Third Party SI / Service Provider"/>
    <s v=""/>
    <d v="2018-09-16T00:00:00"/>
    <s v="No Date"/>
    <d v="2017-06-01T00:00:00"/>
    <s v="Other"/>
    <s v="Other"/>
    <s v="100+days"/>
    <b v="0"/>
    <s v=""/>
    <s v=""/>
    <s v=""/>
    <s v=""/>
    <s v=""/>
    <s v="Xoserve Internal CR (business improvement initiative)"/>
    <s v="All UK Gas Market Participants"/>
    <b v="1"/>
    <b v="1"/>
    <b v="1"/>
    <s v="Service Area 23: Internal"/>
    <s v="All"/>
    <s v="High"/>
    <b v="0"/>
    <b v="0"/>
    <b v="0"/>
    <b v="0"/>
    <b v="0"/>
    <b v="0"/>
    <s v="No Date"/>
    <s v="No Date"/>
    <s v="No Date"/>
    <s v="No Date"/>
  </r>
  <r>
    <s v="4513"/>
    <s v="3. Change delivered, awaiting closure approval/sign-off"/>
    <x v="2"/>
    <s v="Change to validation of address fields"/>
    <s v="CR (Internal)"/>
    <s v="LIVE"/>
    <s v="F1 - CCR/Closedown document in progress"/>
    <n v="0"/>
    <s v=""/>
    <s v=""/>
    <s v="R &amp; N"/>
    <d v="2017-10-25T00:00:00"/>
    <s v="Richard Cresswell"/>
    <s v="Christina Francis"/>
    <s v="2"/>
    <s v="UKLP IADBI359"/>
    <s v="Third Party SI / Service Provider"/>
    <s v=""/>
    <d v="2018-06-29T00:00:00"/>
    <d v="2018-07-01T00:00:00"/>
    <d v="2018-06-29T00:00:00"/>
    <s v="CMS"/>
    <s v="Other"/>
    <s v="31-100days"/>
    <b v="0"/>
    <s v=""/>
    <s v=""/>
    <s v=""/>
    <s v=""/>
    <s v=""/>
    <s v="Xoserve Internal CR (business improvement initiative)"/>
    <s v="Multiple Market Participants"/>
    <b v="0"/>
    <b v="0"/>
    <b v="1"/>
    <s v="Service Area 23: Internal"/>
    <s v="One"/>
    <s v="Medium"/>
    <b v="0"/>
    <b v="0"/>
    <b v="0"/>
    <b v="0"/>
    <b v="0"/>
    <b v="0"/>
    <d v="2017-10-11T00:00:00"/>
    <d v="2017-10-11T00:00:00"/>
    <d v="2018-01-10T00:00:00"/>
    <s v="No Date"/>
  </r>
  <r>
    <s v="2831.5b"/>
    <s v="3. Change delivered, awaiting closure approval/sign-off"/>
    <x v="2"/>
    <s v="Changes to the upper parameter of the XDO partial refresh file._x000a_Post Nexus (R2)"/>
    <s v="CR (Internal)"/>
    <s v="LIVE"/>
    <s v="F1 - CCR/Closedown document in progress"/>
    <n v="0"/>
    <s v="TBP"/>
    <s v="High"/>
    <s v="R &amp; N"/>
    <d v="2017-02-07T00:00:00"/>
    <s v="Jon Follows"/>
    <s v="Christina Francis"/>
    <s v="2"/>
    <s v="UKLP292"/>
    <s v="Third Party SI / Service Provider"/>
    <s v=""/>
    <d v="2018-06-29T00:00:00"/>
    <d v="2018-07-01T00:00:00"/>
    <d v="2018-06-29T00:00:00"/>
    <s v="ISU"/>
    <s v="Other"/>
    <s v="31-100days"/>
    <b v="0"/>
    <s v=""/>
    <s v=""/>
    <s v=""/>
    <s v=""/>
    <s v=""/>
    <s v="Xoserve Internal CR (business improvement initiative)"/>
    <s v="One Market Participant"/>
    <b v="0"/>
    <b v="0"/>
    <b v="0"/>
    <s v="Service Area 23: Internal"/>
    <s v="Two to Five"/>
    <s v="Medium"/>
    <b v="0"/>
    <b v="0"/>
    <b v="0"/>
    <b v="0"/>
    <b v="0"/>
    <b v="0"/>
    <d v="2017-10-11T00:00:00"/>
    <d v="2017-10-11T00:00:00"/>
    <d v="2018-01-10T00:00:00"/>
    <s v="No Date"/>
  </r>
  <r>
    <s v="4669"/>
    <s v="1. Start-Up (Progressing through change governance)"/>
    <x v="3"/>
    <s v="Class 1 &amp; 2 Energy Comparison Report"/>
    <s v="CR (Internal)"/>
    <s v="LIVE"/>
    <s v="B2 - Awaiting ME/Data Office/MR HLE quote"/>
    <n v="0"/>
    <s v=""/>
    <s v=""/>
    <s v="R &amp; N"/>
    <d v="2018-05-14T00:00:00"/>
    <s v="Carole Elwell"/>
    <s v="Donna Johnson"/>
    <s v="50"/>
    <s v=""/>
    <s v="Minor Enhancements Team"/>
    <s v="XO3680"/>
    <s v="No Date"/>
    <s v="No Date"/>
    <d v="2018-06-01T00:00:00"/>
    <s v="ISU"/>
    <s v="Invoicing"/>
    <s v="0-30 days"/>
    <b v="0"/>
    <s v=""/>
    <s v=""/>
    <s v=""/>
    <s v=""/>
    <s v=""/>
    <s v="Xoserve Internal CR (business improvement initiative)"/>
    <s v="All UK Gas Market Participants"/>
    <b v="1"/>
    <b v="1"/>
    <b v="1"/>
    <s v="Service Area 23: Internal"/>
    <s v="All"/>
    <s v="High"/>
    <b v="0"/>
    <b v="0"/>
    <b v="0"/>
    <b v="0"/>
    <b v="1"/>
    <b v="0"/>
    <s v="No Date"/>
    <s v="No Date"/>
    <s v="No Date"/>
    <s v="No Date"/>
  </r>
  <r>
    <s v="3995a"/>
    <s v="3. Change delivered, awaiting closure approval/sign-off"/>
    <x v="2"/>
    <s v="Energy Theft Tip-off Service Data Provision"/>
    <s v="CP"/>
    <s v="LIVE"/>
    <s v="F1 - CCR/Closedown document in progress"/>
    <n v="0"/>
    <s v="TBP"/>
    <s v="High"/>
    <s v="R &amp; N"/>
    <d v="2016-03-15T00:00:00"/>
    <s v="Alex Ross-Shaw"/>
    <s v="Christina Francis"/>
    <s v="2"/>
    <s v="UKLP222 "/>
    <s v="Third Party SI / Service Provider"/>
    <s v=""/>
    <d v="2018-06-29T00:00:00"/>
    <d v="2018-07-01T00:00:00"/>
    <d v="2018-06-29T00:00:00"/>
    <s v="Other"/>
    <s v="Other"/>
    <s v="31-100days"/>
    <b v="0"/>
    <s v=""/>
    <s v=""/>
    <s v=""/>
    <s v=""/>
    <s v=""/>
    <s v="Xoserve Internal CR (business improvement initiative)"/>
    <s v="All UK Gas Market Participants"/>
    <b v="1"/>
    <b v="1"/>
    <b v="1"/>
    <s v="Service Area 23: Internal"/>
    <s v="All"/>
    <s v="High"/>
    <b v="0"/>
    <b v="0"/>
    <b v="0"/>
    <b v="0"/>
    <b v="0"/>
    <b v="0"/>
    <d v="2017-10-11T00:00:00"/>
    <d v="2017-10-11T00:00:00"/>
    <d v="2018-01-10T00:00:00"/>
    <s v="No Date"/>
  </r>
  <r>
    <s v="4671"/>
    <s v="2. Change sanction/approved and in project delivery"/>
    <x v="3"/>
    <s v="Class 2 Energy Updates from UKL to Gemini via CON file"/>
    <s v="CR (Internal)"/>
    <s v="LIVE"/>
    <s v="D1 - Change in delivery"/>
    <n v="0"/>
    <s v=""/>
    <s v=""/>
    <s v="R &amp; N"/>
    <d v="2018-05-14T00:00:00"/>
    <s v="Jo Tedd"/>
    <s v="Donna Johnson"/>
    <s v="50"/>
    <s v=""/>
    <s v="Minor Enhancements Team"/>
    <s v="XO3681"/>
    <d v="2018-09-08T00:00:00"/>
    <s v="No Date"/>
    <d v="2018-07-01T00:00:00"/>
    <s v="ISU"/>
    <s v="Invoicing"/>
    <s v="0-30 days"/>
    <b v="0"/>
    <s v=""/>
    <s v=""/>
    <s v=""/>
    <s v=""/>
    <s v=""/>
    <s v="Xoserve Internal CR (business improvement initiative)"/>
    <s v="All UK Gas Market Participants"/>
    <b v="1"/>
    <b v="1"/>
    <b v="1"/>
    <s v="Service Area 23: Internal"/>
    <s v="All"/>
    <s v="High"/>
    <b v="0"/>
    <b v="0"/>
    <b v="0"/>
    <b v="0"/>
    <b v="1"/>
    <b v="0"/>
    <s v="No Date"/>
    <s v="No Date"/>
    <s v="No Date"/>
    <s v="No Date"/>
  </r>
  <r>
    <s v="4665"/>
    <s v="1. Start-Up (Progressing through change governance)"/>
    <x v="0"/>
    <s v="Creation of new End User Categories"/>
    <s v="CP"/>
    <s v="LIVE"/>
    <s v="A10 - ICAF - Capture complete, awaiting CIO PM assignment"/>
    <n v="0"/>
    <s v=""/>
    <s v=""/>
    <s v="R &amp; N"/>
    <d v="2018-05-02T00:00:00"/>
    <s v="Emma Smith"/>
    <s v="Emma smith"/>
    <s v=""/>
    <s v=""/>
    <s v="Third Party SI / Service Provider"/>
    <s v=""/>
    <s v="No Date"/>
    <s v="No Date"/>
    <d v="2018-10-01T00:00:00"/>
    <s v="ISU"/>
    <s v="Invoicing"/>
    <s v="30-60 days"/>
    <b v="0"/>
    <s v=""/>
    <s v=""/>
    <s v=""/>
    <s v=""/>
    <s v=""/>
    <s v="ChMC endorsed Change Proposal"/>
    <s v="Multiple Market Participants"/>
    <b v="1"/>
    <b v="1"/>
    <b v="1"/>
    <s v="Service Area 15: Demand Estimation"/>
    <s v="Two to Five"/>
    <s v="Medium"/>
    <b v="1"/>
    <b v="1"/>
    <b v="1"/>
    <b v="0"/>
    <b v="1"/>
    <b v="0"/>
    <d v="2018-07-11T00:00:00"/>
    <s v="No Date"/>
    <s v="No Date"/>
    <s v="No Date"/>
  </r>
  <r>
    <s v="4514"/>
    <s v="3. Change delivered, awaiting closure approval/sign-off"/>
    <x v="2"/>
    <s v="MIV File Changes for MUR Invoice - CMS"/>
    <s v="CR (Internal)"/>
    <s v="LIVE"/>
    <s v="F1 - CCR/Closedown document in progress"/>
    <n v="0"/>
    <s v=""/>
    <s v=""/>
    <s v="R &amp; N"/>
    <d v="2017-10-25T00:00:00"/>
    <s v="Richard Cresswell"/>
    <s v="Christina Francis"/>
    <s v="2"/>
    <s v="UKLP IADBI367"/>
    <s v="Third Party SI / Service Provider"/>
    <s v=""/>
    <d v="2018-06-29T00:00:00"/>
    <d v="2018-07-01T00:00:00"/>
    <d v="2018-06-29T00:00:00"/>
    <s v="CMS"/>
    <s v="Invoicing"/>
    <s v="31-100days"/>
    <b v="0"/>
    <s v=""/>
    <s v=""/>
    <s v=""/>
    <s v=""/>
    <s v=""/>
    <s v="Xoserve Internal CR (business improvement initiative)"/>
    <s v="All UK Gas Market Participants"/>
    <b v="1"/>
    <b v="1"/>
    <b v="1"/>
    <s v="Service Area 23: Internal"/>
    <s v="All"/>
    <s v="High"/>
    <b v="0"/>
    <b v="0"/>
    <b v="0"/>
    <b v="0"/>
    <b v="0"/>
    <b v="0"/>
    <d v="2017-10-11T00:00:00"/>
    <d v="2017-10-11T00:00:00"/>
    <d v="2018-01-10T00:00:00"/>
    <s v="No Date"/>
  </r>
  <r>
    <s v="4316"/>
    <s v="3. Change delivered, awaiting closure approval/sign-off"/>
    <x v="2"/>
    <s v="Meter Point Details Report &amp; Sector Breakdown Report"/>
    <s v="CR (Internal)"/>
    <s v="LIVE"/>
    <s v="F1 - CCR/Closedown document in progress"/>
    <n v="0"/>
    <s v="TBP"/>
    <s v="Low"/>
    <s v="R &amp; N"/>
    <d v="2017-04-07T00:00:00"/>
    <s v="Mark Cockayne"/>
    <s v="Christina Francis"/>
    <s v="2"/>
    <s v="UKLP315"/>
    <s v="Third Party SI / Service Provider"/>
    <s v=""/>
    <d v="2018-06-29T00:00:00"/>
    <d v="2017-07-01T00:00:00"/>
    <d v="2018-05-01T00:00:00"/>
    <s v="BW"/>
    <s v="Other"/>
    <s v="31-100days"/>
    <b v="0"/>
    <s v=""/>
    <s v=""/>
    <s v=""/>
    <s v=""/>
    <s v=""/>
    <s v="Xoserve Internal CR (business improvement initiative)"/>
    <s v="All UK Gas Market Participants"/>
    <b v="0"/>
    <b v="0"/>
    <b v="0"/>
    <s v="Service Area 23: Internal"/>
    <s v="None (Xoserve internal initiative)"/>
    <s v="Medium"/>
    <b v="0"/>
    <b v="0"/>
    <b v="0"/>
    <b v="0"/>
    <b v="0"/>
    <b v="0"/>
    <d v="2017-10-11T00:00:00"/>
    <d v="2017-10-11T00:00:00"/>
    <d v="2018-01-10T00:00:00"/>
    <s v="No Date"/>
  </r>
  <r>
    <s v="4528"/>
    <s v="2. Change sanction/approved and in project delivery"/>
    <x v="3"/>
    <s v="The word ‘PLOT’ as a prefix"/>
    <s v="CR (Internal)"/>
    <s v="LIVE"/>
    <s v="D1 - Change in delivery"/>
    <n v="0"/>
    <s v=""/>
    <s v=""/>
    <s v="R &amp; N"/>
    <d v="2017-11-07T00:00:00"/>
    <s v="Mike Orsler/Emma Smith"/>
    <s v="Donna Johnson"/>
    <s v="50"/>
    <s v=""/>
    <s v="Minor Enhancements Team"/>
    <s v="XO3592"/>
    <d v="2018-08-15T00:00:00"/>
    <s v="No Date"/>
    <d v="2018-03-23T00:00:00"/>
    <s v="Other"/>
    <s v="Other"/>
    <s v="0-30days"/>
    <b v="0"/>
    <s v=""/>
    <s v=""/>
    <s v=""/>
    <s v=""/>
    <s v=""/>
    <s v="Xoserve Internal CR (business improvement initiative)"/>
    <s v="Multiple Market Groups"/>
    <b v="0"/>
    <b v="0"/>
    <b v="0"/>
    <s v="Service Area 23: Internal"/>
    <s v="None (Xoserve internal initiative)"/>
    <s v="Medium"/>
    <b v="0"/>
    <b v="0"/>
    <b v="0"/>
    <b v="0"/>
    <b v="0"/>
    <b v="0"/>
    <s v="No Date"/>
    <s v="No Date"/>
    <s v="No Date"/>
    <s v="No Date"/>
  </r>
  <r>
    <s v="4449"/>
    <s v="3. Change delivered, awaiting closure approval/sign-off"/>
    <x v="2"/>
    <s v="PSR requirements – Vulnerable Customer data requirements"/>
    <s v="CP"/>
    <s v="LIVE"/>
    <s v="F1 - CCR/Closedown document in progress"/>
    <n v="0"/>
    <s v="High"/>
    <s v="High"/>
    <s v="R &amp; N"/>
    <d v="2016-11-11T00:00:00"/>
    <s v="Steve Nunnington"/>
    <s v="Christina Francis"/>
    <s v="2"/>
    <s v=" UKLP273"/>
    <s v="Third Party SI / Service Provider"/>
    <s v=""/>
    <d v="2018-06-29T00:00:00"/>
    <d v="2018-07-01T00:00:00"/>
    <d v="2018-06-29T00:00:00"/>
    <s v="ISU"/>
    <s v="SPA"/>
    <s v="31-100days"/>
    <b v="0"/>
    <s v=""/>
    <s v=""/>
    <s v=""/>
    <s v=""/>
    <s v=""/>
    <s v="SPAA Change Proposal"/>
    <s v="Multiple Market Participants"/>
    <b v="0"/>
    <b v="1"/>
    <b v="0"/>
    <s v="Service Area 22: Specific Services"/>
    <s v="Two to Five"/>
    <s v="High"/>
    <b v="0"/>
    <b v="0"/>
    <b v="0"/>
    <b v="0"/>
    <b v="0"/>
    <b v="0"/>
    <d v="2017-10-11T00:00:00"/>
    <d v="2017-10-11T00:00:00"/>
    <d v="2018-01-10T00:00:00"/>
    <s v="No Date"/>
  </r>
  <r>
    <s v="4554"/>
    <s v="2. Change sanction/approved and in project delivery"/>
    <x v="3"/>
    <s v="Amendment Invoice validation Reports"/>
    <s v="CR (Internal)"/>
    <s v="LIVE"/>
    <s v="D1 - Change in delivery"/>
    <n v="0"/>
    <s v=""/>
    <s v=""/>
    <s v="R &amp; N"/>
    <d v="2017-12-05T00:00:00"/>
    <s v="Vicky Spiller"/>
    <s v="Donna Johnson"/>
    <s v="50"/>
    <s v=""/>
    <s v="Minor Enhancements Team"/>
    <s v="XO3613"/>
    <d v="2018-07-30T00:00:00"/>
    <s v="No Date"/>
    <d v="2018-06-30T00:00:00"/>
    <s v="ISU"/>
    <s v="Invoicing"/>
    <s v="0-30days"/>
    <b v="1"/>
    <s v="Xoserve"/>
    <s v="Monthly"/>
    <s v="One"/>
    <s v="High"/>
    <d v="2019-12-01T00:00:00"/>
    <s v="Xoserve Internal CR (business improvement initiative)"/>
    <s v="One Market Group"/>
    <b v="1"/>
    <b v="0"/>
    <b v="0"/>
    <s v="Service Area 23: Internal"/>
    <s v="None (Xoserve internal initiative)"/>
    <s v="Low"/>
    <b v="0"/>
    <b v="0"/>
    <b v="0"/>
    <b v="0"/>
    <b v="0"/>
    <b v="0"/>
    <s v="No Date"/>
    <s v="No Date"/>
    <s v="No Date"/>
    <s v="No Date"/>
  </r>
  <r>
    <s v="4249"/>
    <s v="3. Change delivered, awaiting closure approval/sign-off"/>
    <x v="2"/>
    <s v="Address Maintenance Solution"/>
    <s v="CR (Internal)"/>
    <s v="LIVE"/>
    <s v="F1 - CCR/Closedown document in progress"/>
    <n v="0"/>
    <s v=""/>
    <s v=""/>
    <s v="R &amp; N"/>
    <d v="2017-03-22T00:00:00"/>
    <s v="Steve Ganney"/>
    <s v="Christina Francis"/>
    <s v="2"/>
    <s v=""/>
    <s v="Third Party SI / Service Provider"/>
    <s v=""/>
    <d v="2018-06-29T00:00:00"/>
    <d v="2018-07-01T00:00:00"/>
    <d v="2018-06-29T00:00:00"/>
    <s v="ISU"/>
    <s v="SPA"/>
    <s v="31-100days"/>
    <b v="0"/>
    <s v=""/>
    <s v=""/>
    <s v=""/>
    <s v=""/>
    <s v=""/>
    <s v="Xoserve Internal CR (business improvement initiative)"/>
    <s v="All UK Gas Market Participants"/>
    <b v="1"/>
    <b v="1"/>
    <b v="1"/>
    <s v="Service Area 23: Internal"/>
    <s v="All"/>
    <s v="High"/>
    <b v="0"/>
    <b v="0"/>
    <b v="0"/>
    <b v="0"/>
    <b v="0"/>
    <b v="0"/>
    <d v="2017-10-11T00:00:00"/>
    <d v="2017-10-11T00:00:00"/>
    <d v="2018-01-10T00:00:00"/>
    <s v="No Date"/>
  </r>
  <r>
    <s v="4299"/>
    <s v="3. Change delivered, awaiting closure approval/sign-off"/>
    <x v="2"/>
    <s v="Reports required under UNC TPD V16.1 in Nexus (reports required by Mod 520A)"/>
    <s v="CP"/>
    <s v="LIVE"/>
    <s v="F1 - CCR/Closedown document in progress"/>
    <n v="0"/>
    <s v="High"/>
    <s v="High"/>
    <s v="R &amp; N"/>
    <d v="2016-08-12T00:00:00"/>
    <s v="Steve Nunnington"/>
    <s v="Christina Francis"/>
    <s v="2"/>
    <s v=" UKLP251"/>
    <s v="Third Party SI / Service Provider"/>
    <s v=""/>
    <d v="2018-06-29T00:00:00"/>
    <d v="2018-07-01T00:00:00"/>
    <d v="2018-05-01T00:00:00"/>
    <s v="BW"/>
    <s v="Other"/>
    <s v="31-100days"/>
    <b v="0"/>
    <s v=""/>
    <s v=""/>
    <s v=""/>
    <s v=""/>
    <s v=""/>
    <s v="Xoserve Internal CR (business improvement initiative)"/>
    <s v="All UK Gas Market Participants"/>
    <b v="1"/>
    <b v="1"/>
    <b v="1"/>
    <s v="Service Area 23: Internal"/>
    <s v="All"/>
    <s v="High"/>
    <b v="0"/>
    <b v="0"/>
    <b v="0"/>
    <b v="0"/>
    <b v="0"/>
    <b v="0"/>
    <d v="2017-10-11T00:00:00"/>
    <d v="2017-10-11T00:00:00"/>
    <d v="2018-01-10T00:00:00"/>
    <s v="No Date"/>
  </r>
  <r>
    <s v="4563"/>
    <s v="2. Change sanction/approved and in project delivery"/>
    <x v="3"/>
    <s v="Assurance of the Annual AQ activities"/>
    <s v="CR (Internal)"/>
    <s v="LIVE"/>
    <s v="D1 - Change in delivery"/>
    <n v="0"/>
    <s v=""/>
    <s v=""/>
    <s v="R &amp; N"/>
    <d v="2017-12-18T00:00:00"/>
    <s v="Sue Prosser"/>
    <s v="Donna Johnson"/>
    <s v="50"/>
    <s v=""/>
    <s v="Minor Enhancements Team"/>
    <s v="3632"/>
    <d v="2018-09-29T00:00:00"/>
    <s v="No Date"/>
    <d v="2018-09-29T00:00:00"/>
    <s v="ISU"/>
    <s v="Other"/>
    <s v="0-30 days"/>
    <b v="0"/>
    <s v=""/>
    <s v=""/>
    <s v=""/>
    <s v=""/>
    <s v=""/>
    <s v="Xoserve Internal CR (business improvement initiative)"/>
    <s v="Multiple Market Groups"/>
    <b v="1"/>
    <b v="1"/>
    <b v="1"/>
    <s v="Service Area 6: Annual Quantity / DM Supply Point and Offtake Rate Reviews"/>
    <s v="Two to Five"/>
    <s v="High"/>
    <b v="0"/>
    <b v="0"/>
    <b v="0"/>
    <b v="0"/>
    <b v="1"/>
    <b v="0"/>
    <s v="No Date"/>
    <s v="No Date"/>
    <s v="No Date"/>
    <s v="No Date"/>
  </r>
  <r>
    <s v="4303"/>
    <s v="3. Change delivered, awaiting closure approval/sign-off"/>
    <x v="2"/>
    <s v="Remove ‘n’ as an allowable value from the .SFN file in ‘Fault corrected’ field and remove as allowable value from AMT &amp; SAP ISU."/>
    <s v="CR (Internal)"/>
    <s v="LIVE"/>
    <s v="F1 - CCR/Closedown document in progress"/>
    <n v="0"/>
    <s v="TBP"/>
    <s v="Low"/>
    <s v="R &amp; N"/>
    <d v="2016-10-18T00:00:00"/>
    <s v="Dean Johnson"/>
    <s v="Christina Francis"/>
    <s v="2"/>
    <s v="UKLP267"/>
    <s v="Third Party SI / Service Provider"/>
    <s v=""/>
    <d v="2018-06-29T00:00:00"/>
    <d v="2018-07-01T00:00:00"/>
    <d v="2018-05-01T00:00:00"/>
    <s v="ISU"/>
    <s v="Other"/>
    <s v="31-100days"/>
    <b v="0"/>
    <s v=""/>
    <s v=""/>
    <s v=""/>
    <s v=""/>
    <s v=""/>
    <s v="Xoserve Internal CR (business improvement initiative)"/>
    <s v="All UK Gas Market Participants"/>
    <b v="1"/>
    <b v="1"/>
    <b v="1"/>
    <s v="Service Area 23: Internal"/>
    <s v="All"/>
    <s v="High"/>
    <b v="0"/>
    <b v="0"/>
    <b v="0"/>
    <b v="0"/>
    <b v="0"/>
    <b v="0"/>
    <d v="2017-10-11T00:00:00"/>
    <d v="2017-10-11T00:00:00"/>
    <d v="2018-01-10T00:00:00"/>
    <s v="No Date"/>
  </r>
  <r>
    <s v="4524"/>
    <s v="2. Change sanction/approved and in project delivery"/>
    <x v="3"/>
    <s v="Change to generation logic of RDP data flows to include all recorded iGT Supply Points within UK Link systems"/>
    <s v="CR (Internal)"/>
    <s v="LIVE"/>
    <s v="D1 - Change in delivery"/>
    <n v="0"/>
    <s v=""/>
    <s v=""/>
    <s v="R &amp; N"/>
    <d v="2017-10-31T00:00:00"/>
    <s v="Paul Orsler"/>
    <s v="Donna Johnson"/>
    <s v="50"/>
    <s v=""/>
    <s v="Minor Enhancements Team"/>
    <s v="XOS3657"/>
    <d v="2018-09-20T00:00:00"/>
    <s v="No Date"/>
    <d v="2018-11-09T00:00:00"/>
    <s v="ISU"/>
    <s v="Other"/>
    <s v="30-60 days"/>
    <b v="0"/>
    <s v=""/>
    <s v=""/>
    <s v=""/>
    <s v=""/>
    <s v=""/>
    <s v="License Condition"/>
    <s v="Multiple Market Participants"/>
    <b v="1"/>
    <b v="1"/>
    <b v="1"/>
    <s v="Service Area 16: Provision of Supply Point Information Services and Other Services Required to be Provided Under Condition of the GT Licence"/>
    <s v="Two to Five"/>
    <s v="Low"/>
    <b v="0"/>
    <b v="0"/>
    <b v="0"/>
    <b v="0"/>
    <b v="0"/>
    <b v="1"/>
    <s v="No Date"/>
    <s v="No Date"/>
    <s v="No Date"/>
    <s v="No Date"/>
  </r>
  <r>
    <s v="4595"/>
    <s v="1. Start-Up (Progressing through change governance)"/>
    <x v="3"/>
    <s v="SAP T-Code Access – Modification to ISU &amp; BW Permissions for Data Office Aligned Resources"/>
    <s v="CR (Internal)"/>
    <s v="LIVE"/>
    <s v="B2 - Awaiting ME/Data Office/MR HLE quote"/>
    <n v="0"/>
    <s v=""/>
    <s v=""/>
    <s v="R &amp; N"/>
    <d v="2018-01-23T00:00:00"/>
    <s v="Steve Concannon"/>
    <s v="Donna Johnson"/>
    <s v="50"/>
    <s v=""/>
    <s v="Minor Enhancements Team"/>
    <s v="XO3646"/>
    <s v="No Date"/>
    <s v="No Date"/>
    <d v="2018-02-28T00:00:00"/>
    <s v="AMT"/>
    <s v="Other"/>
    <s v="30-60 days"/>
    <b v="0"/>
    <s v=""/>
    <s v=""/>
    <s v=""/>
    <s v=""/>
    <s v=""/>
    <s v="Xoserve Internal CR (business improvement initiative)"/>
    <s v="Xoserve Only"/>
    <b v="0"/>
    <b v="0"/>
    <b v="0"/>
    <s v="Service Area 23: Internal"/>
    <s v="None (Xoserve internal initiative)"/>
    <s v="Medium"/>
    <b v="0"/>
    <b v="0"/>
    <b v="0"/>
    <b v="0"/>
    <b v="0"/>
    <b v="0"/>
    <s v="No Date"/>
    <s v="No Date"/>
    <s v="No Date"/>
    <s v="No Date"/>
  </r>
  <r>
    <s v="4304"/>
    <s v="3. Change delivered, awaiting closure approval/sign-off"/>
    <x v="2"/>
    <s v="Amend referral rules for class 2 smaller LSP’s"/>
    <s v="CR (Internal)"/>
    <s v="LIVE"/>
    <s v="F1 - CCR/Closedown document in progress"/>
    <n v="0"/>
    <s v="TBP"/>
    <s v="Medium"/>
    <s v="R &amp; N"/>
    <d v="2016-11-03T00:00:00"/>
    <s v="Dean Johnson"/>
    <s v="Christina Francis"/>
    <s v="2"/>
    <s v="UKLP270"/>
    <s v="Third Party SI / Service Provider"/>
    <s v=""/>
    <d v="2018-06-29T00:00:00"/>
    <d v="2018-07-01T00:00:00"/>
    <d v="2018-05-01T00:00:00"/>
    <s v="ISU"/>
    <s v="SPA"/>
    <s v="31-100days"/>
    <b v="0"/>
    <s v=""/>
    <s v=""/>
    <s v=""/>
    <s v=""/>
    <s v=""/>
    <s v="Xoserve Internal CR (business improvement initiative)"/>
    <s v="All UK Gas Market Participants"/>
    <b v="1"/>
    <b v="1"/>
    <b v="1"/>
    <s v="Service Area 23: Internal"/>
    <s v="All"/>
    <s v="High"/>
    <b v="0"/>
    <b v="0"/>
    <b v="0"/>
    <b v="0"/>
    <b v="0"/>
    <b v="0"/>
    <d v="2017-10-11T00:00:00"/>
    <d v="2017-10-11T00:00:00"/>
    <d v="2018-01-10T00:00:00"/>
    <s v="No Date"/>
  </r>
  <r>
    <s v="4482"/>
    <s v="1. Start-Up (Progressing through change governance)"/>
    <x v="3"/>
    <s v="SAP Meter Read Entry Screen"/>
    <s v="CR (Internal)"/>
    <s v="LIVE"/>
    <s v="B2 - Awaiting ME/Data Office/MR HLE quote"/>
    <n v="0"/>
    <s v=""/>
    <s v=""/>
    <s v="R &amp; N"/>
    <d v="2017-05-30T00:00:00"/>
    <s v="Emma Smith"/>
    <s v="Donna Johnson"/>
    <s v="50"/>
    <s v="UKLP IADBI333"/>
    <s v="Minor Enhancements Team"/>
    <s v="XO3629"/>
    <s v="No Date"/>
    <s v="No Date"/>
    <d v="2018-07-27T00:00:00"/>
    <s v="ISU"/>
    <s v="Reads"/>
    <s v="31-100days"/>
    <b v="0"/>
    <s v=""/>
    <s v=""/>
    <s v=""/>
    <s v=""/>
    <s v=""/>
    <s v="Xoserve Internal CR (business improvement initiative)"/>
    <s v="Xoserve Only"/>
    <b v="0"/>
    <b v="0"/>
    <b v="0"/>
    <s v="Service Area 23: Internal"/>
    <s v="None (Xoserve internal initiative)"/>
    <s v="Low"/>
    <b v="0"/>
    <b v="0"/>
    <b v="0"/>
    <b v="0"/>
    <b v="0"/>
    <b v="0"/>
    <s v="No Date"/>
    <s v="No Date"/>
    <s v="No Date"/>
    <s v="No Date"/>
  </r>
  <r>
    <s v="4309"/>
    <s v="3. Change delivered, awaiting closure approval/sign-off"/>
    <x v="2"/>
    <s v="Back billing for domestic (SSP) sites needs to be reflect thecorrect adjustment start date"/>
    <s v="CR (Internal)"/>
    <s v="LIVE"/>
    <s v="F1 - CCR/Closedown document in progress"/>
    <n v="0"/>
    <s v="TBP"/>
    <s v="Low"/>
    <s v="R &amp; N"/>
    <d v="2016-01-19T00:00:00"/>
    <s v="Dean Johnson"/>
    <s v="Christina Francis"/>
    <s v="2"/>
    <s v="UKLP287"/>
    <s v="Third Party SI / Service Provider"/>
    <s v=""/>
    <d v="2018-06-29T00:00:00"/>
    <d v="2018-07-01T00:00:00"/>
    <d v="2018-05-01T00:00:00"/>
    <s v="CMS"/>
    <s v="Other"/>
    <s v="31-100days"/>
    <b v="0"/>
    <s v=""/>
    <s v=""/>
    <s v=""/>
    <s v=""/>
    <s v=""/>
    <s v="Xoserve Internal CR (business improvement initiative)"/>
    <s v="All UK Gas Market Participants"/>
    <b v="1"/>
    <b v="1"/>
    <b v="1"/>
    <s v="Service Area 23: Internal"/>
    <s v="All"/>
    <s v="High"/>
    <b v="0"/>
    <b v="0"/>
    <b v="0"/>
    <b v="0"/>
    <b v="0"/>
    <b v="0"/>
    <d v="2017-10-11T00:00:00"/>
    <d v="2017-10-11T00:00:00"/>
    <d v="2018-01-10T00:00:00"/>
    <s v="No Date"/>
  </r>
  <r>
    <s v="3477"/>
    <s v="3. Change delivered, awaiting closure approval/sign-off"/>
    <x v="2"/>
    <s v="Missing Key Data Item from iGT’s to Shippers (Plot Number)"/>
    <s v="CP"/>
    <s v="LIVE"/>
    <s v="F1 - CCR/Closedown document in progress"/>
    <n v="0"/>
    <s v="High"/>
    <s v="High"/>
    <s v="R &amp; N"/>
    <d v="2015-07-07T00:00:00"/>
    <s v="Lee Chambers"/>
    <s v="Christina Francis"/>
    <s v="2"/>
    <s v="UKLP IADBI112"/>
    <s v="Third Party SI / Service Provider"/>
    <s v=""/>
    <d v="2018-06-29T00:00:00"/>
    <d v="2018-07-01T00:00:00"/>
    <d v="2018-06-29T00:00:00"/>
    <s v="BW"/>
    <s v="SPA"/>
    <s v="31-100days"/>
    <b v="0"/>
    <s v=""/>
    <s v=""/>
    <s v=""/>
    <s v=""/>
    <s v=""/>
    <s v="Xoserve Internal CR (business improvement initiative)"/>
    <s v="Multiple Market Participants"/>
    <b v="1"/>
    <b v="0"/>
    <b v="1"/>
    <s v="Service Area 23: Internal"/>
    <s v="Two to Five"/>
    <s v="High"/>
    <b v="0"/>
    <b v="0"/>
    <b v="0"/>
    <b v="0"/>
    <b v="0"/>
    <b v="0"/>
    <d v="2017-10-11T00:00:00"/>
    <d v="2017-10-10T00:00:00"/>
    <d v="2018-01-10T00:00:00"/>
    <s v="No Date"/>
  </r>
  <r>
    <s v="4288"/>
    <s v="3. Change delivered, awaiting closure approval/sign-off"/>
    <x v="2"/>
    <s v="DDS/DDU  file amendment"/>
    <s v="CP"/>
    <s v="LIVE"/>
    <s v="F1 - CCR/Closedown document in progress"/>
    <n v="0"/>
    <s v="Low"/>
    <s v="High pending discussions with all Networks "/>
    <s v="R &amp; N"/>
    <d v="2015-10-14T00:00:00"/>
    <s v="Matt Smith"/>
    <s v="Christina Francis"/>
    <s v="2"/>
    <s v="UKLP IADBI147"/>
    <s v="Third Party SI / Service Provider"/>
    <s v=""/>
    <d v="2018-06-29T00:00:00"/>
    <d v="2018-07-01T00:00:00"/>
    <d v="2018-06-29T00:00:00"/>
    <s v="ISU"/>
    <s v="SPA"/>
    <s v="31-100days"/>
    <b v="0"/>
    <s v=""/>
    <s v=""/>
    <s v=""/>
    <s v=""/>
    <s v=""/>
    <s v="Xoserve Internal CR (business improvement initiative)"/>
    <s v="Multiple Market Participants"/>
    <b v="1"/>
    <b v="1"/>
    <b v="0"/>
    <s v="Service Area 23: Internal"/>
    <s v="One"/>
    <s v="Medium"/>
    <b v="0"/>
    <b v="0"/>
    <b v="0"/>
    <b v="0"/>
    <b v="0"/>
    <b v="0"/>
    <d v="2017-10-11T00:00:00"/>
    <d v="2017-10-11T00:00:00"/>
    <d v="2018-01-10T00:00:00"/>
    <s v="No Date"/>
  </r>
  <r>
    <s v="3283"/>
    <s v="3. Change delivered, awaiting closure approval/sign-off"/>
    <x v="2"/>
    <s v="Recording of DN Siteworks’ / New Network Connection Reference in Central systems_x000a_(ON HOLD PENDING NEW CO)"/>
    <s v="CP"/>
    <s v="LIVE"/>
    <s v="F1 - CCR/Closedown document in progress"/>
    <n v="0"/>
    <s v="Low"/>
    <s v="Low"/>
    <s v="R &amp; N"/>
    <d v="2013-12-16T00:00:00"/>
    <s v="Joel Martin"/>
    <s v="Christina Francis"/>
    <s v="2"/>
    <s v="n/a"/>
    <s v="Third Party SI / Service Provider"/>
    <s v=""/>
    <d v="2018-06-29T00:00:00"/>
    <d v="2018-07-01T00:00:00"/>
    <d v="2018-06-29T00:00:00"/>
    <s v="ISU"/>
    <s v="SPA"/>
    <s v="31-100days"/>
    <b v="0"/>
    <s v=""/>
    <s v=""/>
    <s v=""/>
    <s v=""/>
    <s v=""/>
    <s v="SPAA Change Proposal"/>
    <s v="One Market Participant"/>
    <b v="0"/>
    <b v="1"/>
    <b v="0"/>
    <s v="Service Area 21: Data Flows and Services to Network Operators"/>
    <s v="Two to Five"/>
    <s v="Medium"/>
    <b v="0"/>
    <b v="0"/>
    <b v="0"/>
    <b v="0"/>
    <b v="0"/>
    <b v="0"/>
    <d v="2017-10-11T00:00:00"/>
    <d v="2017-10-11T00:00:00"/>
    <d v="2018-01-10T00:00:00"/>
    <s v="No Date"/>
  </r>
  <r>
    <s v="3386"/>
    <s v="3. Change delivered, awaiting closure approval/sign-off"/>
    <x v="2"/>
    <s v="Create new “role” for CMS to cover all activities undertaken within a Distribution Network_x000a_(ON HOLD PENDING NEW CO)"/>
    <s v="CP"/>
    <s v="LIVE"/>
    <s v="F1 - CCR/Closedown document in progress"/>
    <n v="0"/>
    <s v="Low"/>
    <s v="Low"/>
    <s v="R &amp; N"/>
    <d v="2014-05-08T00:00:00"/>
    <s v="Jo Ferguson"/>
    <s v="Christina Francis"/>
    <s v="2"/>
    <s v="n/a"/>
    <s v="Third Party SI / Service Provider"/>
    <s v=""/>
    <d v="2018-06-29T00:00:00"/>
    <d v="2018-07-01T00:00:00"/>
    <d v="2018-06-29T00:00:00"/>
    <s v="CMS"/>
    <s v="Other"/>
    <s v="31-100days"/>
    <b v="0"/>
    <s v=""/>
    <s v=""/>
    <s v=""/>
    <s v=""/>
    <s v=""/>
    <s v="ChMC endorsed Change Proposal"/>
    <s v="One Market Group"/>
    <b v="0"/>
    <b v="1"/>
    <b v="0"/>
    <s v="Service Area 22: Specific Services"/>
    <s v="Two to Five"/>
    <s v="Medium"/>
    <b v="0"/>
    <b v="0"/>
    <b v="0"/>
    <b v="0"/>
    <b v="0"/>
    <b v="0"/>
    <d v="2017-10-11T00:00:00"/>
    <d v="2017-10-11T00:00:00"/>
    <d v="2018-01-10T00:00:00"/>
    <s v="No Date"/>
  </r>
  <r>
    <s v="4248"/>
    <s v="3. Change delivered, awaiting closure approval/sign-off"/>
    <x v="2"/>
    <s v="Quarterly smart metering reporting for HS&amp;E and GDNs_x000a_(post Nexus R2)"/>
    <s v="CP"/>
    <s v="LIVE"/>
    <s v="F1 - CCR/Closedown document in progress"/>
    <n v="0"/>
    <s v="High"/>
    <s v="High"/>
    <s v="R &amp; N"/>
    <d v="2017-03-22T00:00:00"/>
    <s v="Joanna Ferguson"/>
    <s v="Christina Francis"/>
    <s v="2"/>
    <s v=" n/a"/>
    <s v="Third Party SI / Service Provider"/>
    <s v=""/>
    <d v="2018-06-29T00:00:00"/>
    <d v="2018-07-01T00:00:00"/>
    <d v="2018-06-29T00:00:00"/>
    <s v="BW"/>
    <s v="Other"/>
    <s v="31-100days"/>
    <b v="0"/>
    <s v=""/>
    <s v=""/>
    <s v=""/>
    <s v=""/>
    <s v=""/>
    <s v="ChMC endorsed Change Proposal"/>
    <s v="Multiple Market Participants"/>
    <b v="0"/>
    <b v="1"/>
    <b v="0"/>
    <s v="Service Area 5: Metered Volume and Metered Quantity"/>
    <s v="Two to Five"/>
    <s v="High"/>
    <b v="0"/>
    <b v="0"/>
    <b v="0"/>
    <b v="0"/>
    <b v="0"/>
    <b v="0"/>
    <d v="2017-10-11T00:00:00"/>
    <d v="2017-10-11T00:00:00"/>
    <d v="2018-01-10T00:00:00"/>
    <s v="No Date"/>
  </r>
  <r>
    <s v="4361"/>
    <s v="3. Change delivered, awaiting closure approval/sign-off"/>
    <x v="2"/>
    <s v="Release 2 Delivery"/>
    <s v="CP"/>
    <s v="LIVE"/>
    <s v="F1 - CCR/Closedown document in progress"/>
    <n v="0"/>
    <s v=""/>
    <s v=""/>
    <s v="R &amp; N"/>
    <d v="2017-10-11T00:00:00"/>
    <s v="Christina Francis"/>
    <s v="Christina Francis"/>
    <s v="2"/>
    <s v=""/>
    <s v="Third Party SI / Service Provider"/>
    <s v=""/>
    <d v="2018-07-01T00:00:00"/>
    <d v="2018-07-01T00:00:00"/>
    <d v="2018-05-01T00:00:00"/>
    <s v="ISU"/>
    <s v="Other"/>
    <s v="100+days"/>
    <b v="0"/>
    <s v=""/>
    <s v=""/>
    <s v=""/>
    <s v=""/>
    <s v=""/>
    <s v="No Change Driver"/>
    <s v="No Change Beneficiary"/>
    <b v="0"/>
    <b v="0"/>
    <b v="0"/>
    <s v="Service Area 17: UK Link Services"/>
    <s v="Two to Five"/>
    <s v="High"/>
    <b v="0"/>
    <b v="0"/>
    <b v="0"/>
    <b v="0"/>
    <b v="0"/>
    <b v="0"/>
    <d v="2017-10-11T00:00:00"/>
    <d v="2017-10-11T00:00:00"/>
    <d v="2018-01-10T00:00:00"/>
    <s v="No Date"/>
  </r>
  <r>
    <s v="4534"/>
    <s v="2. Change sanction/approved and in project delivery"/>
    <x v="4"/>
    <s v="Amendment to RGMA Validation Rules for Meter Asset Installation Date"/>
    <s v="CP"/>
    <s v="LIVE"/>
    <s v="D1 - Change in delivery"/>
    <n v="0"/>
    <s v=""/>
    <s v=""/>
    <s v="R &amp; N"/>
    <d v="2017-11-20T00:00:00"/>
    <s v="Andrew Margan"/>
    <s v="Padmini Duvvuri"/>
    <s v="3"/>
    <s v=""/>
    <s v="Third Party SI / Service Provider"/>
    <s v=""/>
    <d v="2018-11-09T00:00:00"/>
    <s v="No Date"/>
    <d v="2018-06-01T00:00:00"/>
    <s v="ISU"/>
    <s v="No Process"/>
    <s v="60-100 days"/>
    <b v="0"/>
    <s v=""/>
    <s v=""/>
    <s v=""/>
    <s v=""/>
    <s v=""/>
    <s v="ChMC endorsed Change Proposal"/>
    <s v="All UK Gas Market Participants"/>
    <b v="1"/>
    <b v="1"/>
    <b v="1"/>
    <s v="Service Area 1: Manage Supply Point Registration"/>
    <s v="One"/>
    <s v="Medium"/>
    <b v="0"/>
    <b v="0"/>
    <b v="0"/>
    <b v="0"/>
    <b v="1"/>
    <b v="0"/>
    <d v="2018-01-10T00:00:00"/>
    <d v="2018-02-07T00:00:00"/>
    <d v="2018-04-11T00:00:00"/>
    <s v="No Date"/>
  </r>
  <r>
    <s v="4538"/>
    <s v="2. Change sanction/approved and in project delivery"/>
    <x v="4"/>
    <s v="Insertion of Maximum Number of Occurrences in Meter Inspection Date Notice (MID) File."/>
    <s v="CR (Internal)"/>
    <s v="LIVE"/>
    <s v="D1 - Change in delivery"/>
    <n v="0"/>
    <s v=""/>
    <s v=""/>
    <s v="R &amp; N"/>
    <d v="2017-11-21T00:00:00"/>
    <s v="Rachel Hinsley/Dave Addison"/>
    <s v="Padmini Duvvuri"/>
    <s v="3"/>
    <s v=""/>
    <s v="Third Party SI / Service Provider"/>
    <s v=""/>
    <d v="2018-11-09T00:00:00"/>
    <s v="No Date"/>
    <d v="2018-11-09T00:00:00"/>
    <s v="ISU"/>
    <s v="No Process"/>
    <s v="0-30days"/>
    <b v="0"/>
    <s v=""/>
    <s v=""/>
    <s v=""/>
    <s v=""/>
    <s v=""/>
    <s v="Xoserve Internal CR (business improvement initiative)"/>
    <s v="Xoserve Only"/>
    <b v="0"/>
    <b v="0"/>
    <b v="0"/>
    <s v="Service Area 23: Internal"/>
    <s v="None (Xoserve internal initiative)"/>
    <s v="Medium"/>
    <b v="0"/>
    <b v="0"/>
    <b v="0"/>
    <b v="0"/>
    <b v="0"/>
    <b v="0"/>
    <s v="No Date"/>
    <d v="2018-02-07T00:00:00"/>
    <d v="2018-04-11T00:00:00"/>
    <s v="No Date"/>
  </r>
  <r>
    <s v="4539"/>
    <s v="2. Change sanction/approved and in project delivery"/>
    <x v="4"/>
    <s v="New File Level Rejection"/>
    <s v="CR (Internal)"/>
    <s v="LIVE"/>
    <s v="D1 - Change in delivery"/>
    <n v="0"/>
    <s v=""/>
    <s v=""/>
    <s v="R &amp; N"/>
    <d v="2017-11-21T00:00:00"/>
    <s v="Rachel Hinsley/Dave Addison"/>
    <s v="Padmini Duvvuri"/>
    <s v="3"/>
    <s v=""/>
    <s v="Third Party SI / Service Provider"/>
    <s v=""/>
    <d v="2018-11-09T00:00:00"/>
    <s v="No Date"/>
    <d v="2018-11-01T00:00:00"/>
    <s v="ISU"/>
    <s v="Invoicing"/>
    <s v="0-30days"/>
    <b v="0"/>
    <s v=""/>
    <s v=""/>
    <s v=""/>
    <s v=""/>
    <s v=""/>
    <s v="ChMC endorsed Change Proposal"/>
    <s v="One Market Group"/>
    <b v="1"/>
    <b v="0"/>
    <b v="0"/>
    <s v="Service Area 1: Manage Supply Point Registration"/>
    <s v="One"/>
    <s v="Low"/>
    <b v="0"/>
    <b v="0"/>
    <b v="0"/>
    <b v="0"/>
    <b v="0"/>
    <b v="0"/>
    <s v="No Date"/>
    <d v="2018-02-07T00:00:00"/>
    <d v="2018-04-11T00:00:00"/>
    <s v="No Date"/>
  </r>
  <r>
    <s v="4453"/>
    <s v="2. Change sanction/approved and in project delivery"/>
    <x v="4"/>
    <s v="File Format Should Have Changes"/>
    <s v="CR (Internal)"/>
    <s v="LIVE"/>
    <s v="D1 - Change in delivery"/>
    <n v="0"/>
    <s v="TBP"/>
    <s v="Low"/>
    <s v="R &amp; N"/>
    <d v="2016-12-16T00:00:00"/>
    <s v="Marie Berlin"/>
    <s v="Padmini Duvvuri"/>
    <s v="3"/>
    <s v="UKLP IADBI280v3"/>
    <s v="Third Party SI / Service Provider"/>
    <s v=""/>
    <d v="2018-11-09T00:00:00"/>
    <s v="No Date"/>
    <d v="2018-06-01T00:00:00"/>
    <s v="ISU"/>
    <s v="Other"/>
    <s v="31-100days"/>
    <b v="0"/>
    <s v=""/>
    <s v=""/>
    <s v=""/>
    <s v=""/>
    <s v=""/>
    <s v="ChMC endorsed Change Proposal"/>
    <s v="Multiple Market Groups"/>
    <b v="1"/>
    <b v="0"/>
    <b v="0"/>
    <s v="Service Area 1: Manage Supply Point Registration"/>
    <s v="Two to Five"/>
    <s v="Low"/>
    <b v="1"/>
    <b v="0"/>
    <b v="1"/>
    <b v="0"/>
    <b v="0"/>
    <b v="0"/>
    <s v="No Date"/>
    <d v="2018-02-07T00:00:00"/>
    <d v="2018-04-11T00:00:00"/>
    <s v="No Date"/>
  </r>
  <r>
    <s v="3656"/>
    <s v="2. Change sanction/approved and in project delivery"/>
    <x v="4"/>
    <s v="Read Validation Tolerances"/>
    <s v="CP"/>
    <s v="LIVE"/>
    <s v="D1 - Change in delivery"/>
    <n v="0"/>
    <s v="TBP"/>
    <s v="Low"/>
    <s v="R &amp; N"/>
    <d v="2014-12-24T00:00:00"/>
    <s v="Michelle Downes"/>
    <s v="Padmini Duvvuri"/>
    <s v="3"/>
    <s v="UKLP IADBI060"/>
    <s v="Third Party SI / Service Provider"/>
    <s v=""/>
    <d v="2018-11-09T00:00:00"/>
    <s v="No Date"/>
    <d v="2018-05-01T00:00:00"/>
    <s v="ISU"/>
    <s v="RGMA"/>
    <s v="31-100days"/>
    <b v="0"/>
    <s v=""/>
    <s v=""/>
    <s v=""/>
    <s v=""/>
    <s v=""/>
    <s v="ChMC endorsed Change Proposal"/>
    <s v="No Change Beneficiary"/>
    <b v="0"/>
    <b v="0"/>
    <b v="0"/>
    <s v="Service Area 5: Metered Volume and Metered Quantity"/>
    <s v="One"/>
    <s v="Medium"/>
    <b v="0"/>
    <b v="0"/>
    <b v="0"/>
    <b v="0"/>
    <b v="0"/>
    <b v="0"/>
    <d v="2018-02-07T00:00:00"/>
    <d v="2018-02-07T00:00:00"/>
    <d v="2018-04-11T00:00:00"/>
    <s v="No Date"/>
  </r>
  <r>
    <s v="4454"/>
    <s v="2. Change sanction/approved and in project delivery"/>
    <x v="4"/>
    <s v="Cadent Billing - DN Sales (Outbound Services)"/>
    <s v="CP"/>
    <s v="LIVE"/>
    <s v="D1 - Change in delivery"/>
    <n v="0"/>
    <s v="TBP"/>
    <s v="High"/>
    <s v="R &amp; N"/>
    <d v="2016-12-16T00:00:00"/>
    <s v="Linda Whitcroft"/>
    <s v="Padmini Duvvuri"/>
    <s v="3"/>
    <s v="UKLP IADBI281"/>
    <s v="Third Party SI / Service Provider"/>
    <s v=""/>
    <d v="2018-11-09T00:00:00"/>
    <s v="No Date"/>
    <d v="2018-06-01T00:00:00"/>
    <s v="ISU"/>
    <s v="Invoicing"/>
    <s v="31-100days"/>
    <b v="1"/>
    <s v="Both Xoserve &amp; Customer"/>
    <s v="Daily"/>
    <s v="Two to Five"/>
    <s v="High"/>
    <d v="2018-06-01T00:00:00"/>
    <s v="MOD/Ofgem"/>
    <s v="Multiple Market Groups"/>
    <b v="1"/>
    <b v="1"/>
    <b v="0"/>
    <s v="Service Area 7: NTS Capacity / LDZ Capacity / Commodity / Reconciliation / Ad-Hoc Adjustment and Energy Balancing Invoices"/>
    <s v="Two to Five"/>
    <s v="High"/>
    <b v="1"/>
    <b v="1"/>
    <b v="1"/>
    <b v="0"/>
    <b v="0"/>
    <b v="0"/>
    <d v="2017-12-13T00:00:00"/>
    <d v="2018-02-07T00:00:00"/>
    <d v="2018-04-11T00:00:00"/>
    <s v="No Date"/>
  </r>
  <r>
    <s v="4556"/>
    <s v="2. Change sanction/approved and in project delivery"/>
    <x v="3"/>
    <s v="Process to provide a report when Gas Safety Regulations requests return no MPRN’s"/>
    <s v="CP"/>
    <s v="LIVE"/>
    <s v="D1 - Change in delivery"/>
    <n v="0"/>
    <s v=""/>
    <s v=""/>
    <s v="R &amp; N"/>
    <d v="2017-12-06T00:00:00"/>
    <s v="Andy Clasper"/>
    <s v="Matt Rider"/>
    <s v="50"/>
    <s v=""/>
    <s v="Minor Enhancements Team"/>
    <s v="XO3614"/>
    <d v="2018-10-10T00:00:00"/>
    <s v="No Date"/>
    <d v="2018-02-23T00:00:00"/>
    <s v="ISU"/>
    <s v="Other"/>
    <s v="31-100days"/>
    <b v="0"/>
    <s v=""/>
    <s v=""/>
    <s v=""/>
    <s v=""/>
    <s v=""/>
    <s v="ChMC endorsed Change Proposal"/>
    <s v="Multiple Market Participants"/>
    <b v="0"/>
    <b v="1"/>
    <b v="0"/>
    <s v="Service Area 22: Specific Services"/>
    <s v="One"/>
    <s v="Low"/>
    <b v="0"/>
    <b v="0"/>
    <b v="0"/>
    <b v="0"/>
    <b v="0"/>
    <b v="0"/>
    <d v="2018-01-10T00:00:00"/>
    <s v="No Date"/>
    <d v="2018-05-09T00:00:00"/>
    <s v="No Date"/>
  </r>
  <r>
    <s v="4273"/>
    <s v="2. Change sanction/approved and in project delivery"/>
    <x v="4"/>
    <s v="Introducing IHD (In-Home Display)_x000a_Installed Status of Failed MOD614"/>
    <s v="CP"/>
    <s v="LIVE"/>
    <s v="D1 - Change in delivery"/>
    <n v="0"/>
    <s v=""/>
    <s v=""/>
    <s v="R &amp; N"/>
    <d v="2017-05-10T00:00:00"/>
    <s v="Alex Cebo"/>
    <s v="Padmini Duvvuri"/>
    <s v="3"/>
    <s v=""/>
    <s v="Third Party SI / Service Provider"/>
    <s v=""/>
    <d v="2018-11-09T00:00:00"/>
    <s v="No Date"/>
    <d v="2018-06-01T00:00:00"/>
    <s v="ISU"/>
    <s v="Other"/>
    <s v="31-100days"/>
    <b v="0"/>
    <s v=""/>
    <s v=""/>
    <s v=""/>
    <s v=""/>
    <s v=""/>
    <s v="SPAA Change Proposal"/>
    <s v="One Market Group"/>
    <b v="1"/>
    <b v="0"/>
    <b v="0"/>
    <s v="Service Area 1: Manage Supply Point Registration"/>
    <s v="One"/>
    <s v="Low"/>
    <b v="0"/>
    <b v="0"/>
    <b v="0"/>
    <b v="0"/>
    <b v="0"/>
    <b v="0"/>
    <d v="2017-11-08T00:00:00"/>
    <d v="2018-02-07T00:00:00"/>
    <d v="2018-04-11T00:00:00"/>
    <s v="No Date"/>
  </r>
  <r>
    <s v="4688"/>
    <s v="1. Start-Up (Progressing through change governance)"/>
    <x v="3"/>
    <s v="Brownfield AQ Corrections"/>
    <s v="CR (Internal)"/>
    <s v="LIVE"/>
    <s v="B2 - Awaiting ME/Data Office/MR HLE quote"/>
    <n v="0"/>
    <s v=""/>
    <s v=""/>
    <s v="R &amp; N"/>
    <d v="2018-06-04T00:00:00"/>
    <s v="Lee Jackson"/>
    <s v="Donna Johnson"/>
    <s v=""/>
    <s v=""/>
    <s v="Minor Enhancements Team"/>
    <s v="XO3687"/>
    <s v="No Date"/>
    <s v="No Date"/>
    <d v="2018-07-01T00:00:00"/>
    <s v="ISU"/>
    <s v="AQ"/>
    <s v="30-60 days"/>
    <b v="1"/>
    <s v="Xoserve"/>
    <s v="Daily"/>
    <s v="One"/>
    <s v="High"/>
    <d v="2019-01-31T00:00:00"/>
    <s v="Xoserve Internal CR (business improvement initiative)"/>
    <s v="One Market Participant"/>
    <b v="1"/>
    <b v="0"/>
    <b v="0"/>
    <s v="Service Area 23: Internal"/>
    <s v="None (Xoserve internal initiative)"/>
    <s v="Medium"/>
    <b v="0"/>
    <b v="0"/>
    <b v="0"/>
    <b v="0"/>
    <b v="0"/>
    <b v="0"/>
    <s v="No Date"/>
    <s v="No Date"/>
    <s v="No Date"/>
    <s v="No Date"/>
  </r>
  <r>
    <s v="4337"/>
    <s v="2. Change sanction/approved and in project delivery"/>
    <x v="4"/>
    <s v="To change the optionality of the Supply Point confirmation reference for the T51 file"/>
    <s v="CR (Internal)"/>
    <s v="LIVE"/>
    <s v="D1 - Change in delivery"/>
    <n v="0"/>
    <s v=""/>
    <s v=""/>
    <s v="R &amp; N"/>
    <d v="2017-07-24T00:00:00"/>
    <s v="Sue prosse/Emma Lyndon"/>
    <s v="Padmini Duvvuri"/>
    <s v="3"/>
    <s v=""/>
    <s v="Third Party SI / Service Provider"/>
    <s v=""/>
    <d v="2018-11-09T00:00:00"/>
    <s v="No Date"/>
    <d v="2018-04-01T00:00:00"/>
    <s v="ISU"/>
    <s v="SPA"/>
    <s v="31-100days"/>
    <b v="0"/>
    <s v=""/>
    <s v=""/>
    <s v=""/>
    <s v=""/>
    <s v=""/>
    <s v="ChMC endorsed Change Proposal"/>
    <s v="One Market Group"/>
    <b v="1"/>
    <b v="0"/>
    <b v="0"/>
    <s v="Service Area 6: Annual Quantity / DM Supply Point and Offtake Rate Reviews"/>
    <s v="One"/>
    <s v="Medium"/>
    <b v="0"/>
    <b v="0"/>
    <b v="0"/>
    <b v="0"/>
    <b v="0"/>
    <b v="0"/>
    <s v="No Date"/>
    <d v="2018-02-07T00:00:00"/>
    <d v="2018-04-11T00:00:00"/>
    <s v="No Date"/>
  </r>
  <r>
    <s v="4186"/>
    <s v="3. Change delivered, awaiting closure approval/sign-off"/>
    <x v="5"/>
    <s v="UK Link Future Release Analysis"/>
    <s v="CR (Internal)"/>
    <s v="LIVE"/>
    <s v="F1 - CCR/Closedown document in progress"/>
    <n v="0"/>
    <s v=""/>
    <s v=""/>
    <s v="R &amp; N"/>
    <d v="2017-01-30T00:00:00"/>
    <s v="Jane Rocky"/>
    <s v="Lee Chambers"/>
    <s v=""/>
    <s v=""/>
    <s v="Third Party SI / Service Provider"/>
    <s v=""/>
    <d v="2017-10-11T00:00:00"/>
    <d v="2017-11-16T00:00:00"/>
    <s v="No Date"/>
    <s v="No Application"/>
    <s v="No Process"/>
    <s v="No Delivery Effort"/>
    <b v="0"/>
    <s v=""/>
    <s v=""/>
    <s v=""/>
    <s v=""/>
    <s v=""/>
    <s v="Xoserve Internal CR (business improvement initiative)"/>
    <s v="Xoserve Only"/>
    <b v="0"/>
    <b v="0"/>
    <b v="0"/>
    <s v="Service Area 23: Internal"/>
    <s v="None (Xoserve internal initiative)"/>
    <s v="Medium"/>
    <b v="0"/>
    <b v="0"/>
    <b v="0"/>
    <b v="0"/>
    <b v="0"/>
    <b v="0"/>
    <s v="No Date"/>
    <s v="No Date"/>
    <s v="No Date"/>
    <s v="No Date"/>
  </r>
  <r>
    <s v="4495"/>
    <s v="2. Change sanction/approved and in project delivery"/>
    <x v="4"/>
    <s v="Energy Tolerance Rejection code"/>
    <s v="CR (Internal)"/>
    <s v="LIVE"/>
    <s v="D1 - Change in delivery"/>
    <n v="0"/>
    <s v=""/>
    <s v=""/>
    <s v="R &amp; N"/>
    <d v="2017-06-28T00:00:00"/>
    <s v="Nick Timm"/>
    <s v="Padmini Duvvuri"/>
    <s v="3"/>
    <s v="UKLP IADBI356"/>
    <s v="Third Party SI / Service Provider"/>
    <s v="3627"/>
    <d v="2018-11-09T00:00:00"/>
    <s v="No Date"/>
    <d v="2018-11-01T00:00:00"/>
    <s v="ISU"/>
    <s v="Reads"/>
    <s v="31-100days"/>
    <b v="0"/>
    <s v=""/>
    <s v=""/>
    <s v=""/>
    <s v=""/>
    <s v=""/>
    <s v="ChMC endorsed Change Proposal"/>
    <s v="One Market Group"/>
    <b v="1"/>
    <b v="0"/>
    <b v="0"/>
    <s v="Service Area 5: Metered Volume and Metered Quantity"/>
    <s v="One"/>
    <s v="Low"/>
    <b v="1"/>
    <b v="1"/>
    <b v="1"/>
    <b v="0"/>
    <b v="0"/>
    <b v="0"/>
    <s v="No Date"/>
    <d v="2018-02-07T00:00:00"/>
    <d v="2018-04-11T00:00:00"/>
    <s v="No Date"/>
  </r>
  <r>
    <s v="4431"/>
    <s v="2. Change sanction/approved and in project delivery"/>
    <x v="4"/>
    <s v="Reads failing market breaker tolerance to be accepted for correct date following AQ Correction"/>
    <s v="CR (Internal)"/>
    <s v="LIVE"/>
    <s v="D1 - Change in delivery"/>
    <n v="0"/>
    <s v="TBP"/>
    <s v="High"/>
    <s v="R &amp; N"/>
    <d v="2016-05-04T00:00:00"/>
    <s v="Emma Smith"/>
    <s v="Padmini Duvvuri"/>
    <s v="3"/>
    <s v="UKLP IADBI202"/>
    <s v="Third Party SI / Service Provider"/>
    <s v=""/>
    <d v="2018-11-09T00:00:00"/>
    <s v="No Date"/>
    <d v="2018-10-01T00:00:00"/>
    <s v="ISU"/>
    <s v="Reads"/>
    <s v="31-100days"/>
    <b v="1"/>
    <s v="External Customer"/>
    <s v="Daily"/>
    <s v="No Xoserve FTEs"/>
    <s v="Low"/>
    <d v="2018-12-31T00:00:00"/>
    <s v="MOD/Ofgem"/>
    <s v="One Market Group"/>
    <b v="1"/>
    <b v="0"/>
    <b v="0"/>
    <s v="Service Area 5: Metered Volume and Metered Quantity"/>
    <s v="Two to Five"/>
    <s v="Low"/>
    <b v="1"/>
    <b v="1"/>
    <b v="1"/>
    <b v="0"/>
    <b v="0"/>
    <b v="0"/>
    <s v="No Date"/>
    <d v="2018-02-07T00:00:00"/>
    <d v="2018-04-11T00:00:00"/>
    <s v="No Date"/>
  </r>
  <r>
    <s v="4443"/>
    <s v="2. Change sanction/approved and in project delivery"/>
    <x v="4"/>
    <s v="File Format Changes Aug 16 Unique Sites (deferred items from CR252)"/>
    <s v="CR (Internal)"/>
    <s v="LIVE"/>
    <s v="D1 - Change in delivery"/>
    <n v="0"/>
    <s v="TBP"/>
    <s v="Low"/>
    <s v="R &amp; N"/>
    <d v="2016-09-16T00:00:00"/>
    <s v="Marie Berlin"/>
    <s v="Padmini Duvvuri"/>
    <s v="3"/>
    <s v="UKLP IADBI258"/>
    <s v="Third Party SI / Service Provider"/>
    <s v=""/>
    <d v="2018-11-09T00:00:00"/>
    <s v="No Date"/>
    <d v="2018-06-01T00:00:00"/>
    <s v="ISU"/>
    <s v="SPA"/>
    <s v="31-100days"/>
    <b v="1"/>
    <s v="Xoserve"/>
    <s v="No Workaround Frequency"/>
    <s v="No Xoserve FTEs"/>
    <s v="Low"/>
    <d v="2018-12-31T00:00:00"/>
    <s v="ChMC endorsed Change Proposal"/>
    <s v="Multiple Market Participants"/>
    <b v="1"/>
    <b v="0"/>
    <b v="0"/>
    <s v="Service Area 1: Manage Supply Point Registration"/>
    <s v="Two to Five"/>
    <s v="Low"/>
    <b v="1"/>
    <b v="0"/>
    <b v="1"/>
    <b v="0"/>
    <b v="0"/>
    <b v="0"/>
    <s v="No Date"/>
    <d v="2018-02-07T00:00:00"/>
    <d v="2018-04-11T00:00:00"/>
    <s v="No Date"/>
  </r>
  <r>
    <s v="4458"/>
    <s v="2. Change sanction/approved and in project delivery"/>
    <x v="4"/>
    <s v="Class  4 CSEPS Reconciliation Variance Identification"/>
    <s v="CR (Internal)"/>
    <s v="LIVE"/>
    <s v="D1 - Change in delivery"/>
    <n v="0"/>
    <s v="TBP"/>
    <s v="Medium"/>
    <s v="R &amp; N"/>
    <d v="2017-01-26T00:00:00"/>
    <s v="Karen Marklew"/>
    <s v="Padmini Duvvuri"/>
    <s v="3"/>
    <s v="UKLP IADBI289"/>
    <s v="Third Party SI / Service Provider"/>
    <s v=""/>
    <d v="2018-11-09T00:00:00"/>
    <s v="No Date"/>
    <d v="2018-12-31T00:00:00"/>
    <s v="ISU"/>
    <s v="Reads"/>
    <s v="31-100days"/>
    <b v="1"/>
    <s v="Both Xoserve and Customer"/>
    <s v="No Workaround Frequency"/>
    <s v="No Xoserve FTEs"/>
    <s v="Low"/>
    <d v="2018-12-31T00:00:00"/>
    <s v="ChMC endorsed Change Proposal"/>
    <s v="One Market Group"/>
    <b v="0"/>
    <b v="0"/>
    <b v="0"/>
    <s v="Service Area 7: NTS Capacity / LDZ Capacity / Commodity / Reconciliation / Ad-Hoc Adjustment and Energy Balancing Invoices"/>
    <s v="One"/>
    <s v="Medium"/>
    <b v="0"/>
    <b v="0"/>
    <b v="0"/>
    <b v="0"/>
    <b v="0"/>
    <b v="0"/>
    <s v="No Date"/>
    <d v="2018-02-07T00:00:00"/>
    <d v="2018-04-11T00:00:00"/>
    <s v="No Date"/>
  </r>
  <r>
    <s v="4486"/>
    <s v="2. Change sanction/approved and in project delivery"/>
    <x v="4"/>
    <s v="Meter Type O = Oriffice to be an acceptable value in file formats and reports"/>
    <s v="CR (Internal)"/>
    <s v="LIVE"/>
    <s v="D1 - Change in delivery"/>
    <n v="0"/>
    <s v=""/>
    <s v=""/>
    <s v="R &amp; N"/>
    <d v="2017-06-05T00:00:00"/>
    <s v="Emma Smith"/>
    <s v="Padmini Duvvuri"/>
    <s v="3"/>
    <s v="UKLP IADBI338"/>
    <s v="Third Party SI / Service Provider"/>
    <s v=""/>
    <d v="2018-11-09T00:00:00"/>
    <s v="No Date"/>
    <d v="2018-06-01T00:00:00"/>
    <s v="ISU"/>
    <s v="SPA"/>
    <s v="31-100days"/>
    <b v="1"/>
    <s v="Both Xoserve and Customer"/>
    <s v="No Workaround Frequency"/>
    <s v="No Xoserve FTEs"/>
    <s v="Low"/>
    <d v="2018-12-31T00:00:00"/>
    <s v="ChMC endorsed Change Proposal"/>
    <s v="Multiple Market Participants"/>
    <b v="1"/>
    <b v="0"/>
    <b v="0"/>
    <s v="Service Area 1: Manage Supply Point Registration"/>
    <s v="One"/>
    <s v="Low"/>
    <b v="1"/>
    <b v="1"/>
    <b v="1"/>
    <b v="0"/>
    <b v="0"/>
    <b v="0"/>
    <s v="No Date"/>
    <d v="2018-02-07T00:00:00"/>
    <d v="2018-04-11T00:00:00"/>
    <s v="No Date"/>
  </r>
  <r>
    <s v="4481"/>
    <s v="2. Change sanction/approved and in project delivery"/>
    <x v="4"/>
    <s v="Resolution of penny mismatches within invoice supporting information for Core invoices."/>
    <s v="CR (Internal)"/>
    <s v="LIVE"/>
    <s v="D1 - Change in delivery"/>
    <n v="0"/>
    <s v=""/>
    <s v=""/>
    <s v="R &amp; N"/>
    <d v="2017-05-30T00:00:00"/>
    <s v="Kiran Kumar"/>
    <s v="Padmini Duvvuri"/>
    <s v="3"/>
    <s v="UKLP IADBI332"/>
    <s v="Third Party SI / Service Provider"/>
    <s v=""/>
    <d v="2018-11-09T00:00:00"/>
    <s v="No Date"/>
    <d v="2018-06-01T00:00:00"/>
    <s v="ISU"/>
    <s v="Invoicing"/>
    <s v="31-100days"/>
    <b v="0"/>
    <s v=""/>
    <s v=""/>
    <s v=""/>
    <s v=""/>
    <s v=""/>
    <s v="ChMC endorsed Change Proposal"/>
    <s v="Multiple Market Groups"/>
    <b v="1"/>
    <b v="0"/>
    <b v="0"/>
    <s v="Service Area 7: NTS Capacity / LDZ Capacity / Commodity / Reconciliation / Ad-Hoc Adjustment and Energy Balancing Invoices"/>
    <s v="One"/>
    <s v="Low"/>
    <b v="0"/>
    <b v="0"/>
    <b v="0"/>
    <b v="0"/>
    <b v="0"/>
    <b v="0"/>
    <s v="No Date"/>
    <d v="2018-02-07T00:00:00"/>
    <d v="2018-04-11T00:00:00"/>
    <s v="No Date"/>
  </r>
  <r>
    <s v="4572"/>
    <s v="2. Change sanction/approved and in project delivery"/>
    <x v="4"/>
    <s v="Retail &amp; Network Release 3"/>
    <s v="CP"/>
    <s v="LIVE"/>
    <s v="D1 - Change in delivery"/>
    <n v="0"/>
    <s v=""/>
    <s v=""/>
    <s v="R &amp; N"/>
    <d v="2018-01-03T00:00:00"/>
    <s v="Padmini Duvvuri"/>
    <s v="Padmini Duvvuri"/>
    <s v="3"/>
    <s v=""/>
    <s v="Third Party SI / Service Provider"/>
    <s v=""/>
    <d v="2018-11-02T00:00:00"/>
    <s v="No Date"/>
    <d v="2018-10-31T00:00:00"/>
    <s v="ISU"/>
    <s v="No Process"/>
    <s v="100+ days"/>
    <b v="0"/>
    <s v=""/>
    <s v=""/>
    <s v=""/>
    <s v=""/>
    <s v=""/>
    <s v="ChMC endorsed Change Proposal"/>
    <s v="No Change Beneficiary"/>
    <b v="0"/>
    <b v="0"/>
    <b v="0"/>
    <s v="Service Area 17: UK Link Services"/>
    <s v="Five to Twenty"/>
    <s v="High"/>
    <b v="0"/>
    <b v="0"/>
    <b v="0"/>
    <b v="0"/>
    <b v="0"/>
    <b v="0"/>
    <s v="No Date"/>
    <d v="2018-02-07T00:00:00"/>
    <d v="2018-04-11T00:00:00"/>
    <s v="No Date"/>
  </r>
  <r>
    <s v="4484"/>
    <s v="2. Change sanction/approved and in project delivery"/>
    <x v="6"/>
    <s v="Remove restriction on nominated SOQ (as per MOD 445"/>
    <s v="CR (Internal)"/>
    <s v="LIVE"/>
    <s v="D1 - Change in delivery"/>
    <n v="0"/>
    <s v=""/>
    <s v=""/>
    <s v="R &amp; N"/>
    <d v="2017-06-06T00:00:00"/>
    <s v="Bhupinder Basra"/>
    <s v="Matt Rider"/>
    <s v="Jul2018"/>
    <s v="UKLP IADBI336"/>
    <s v="Third Party SI / Service Provider"/>
    <s v=""/>
    <d v="2018-07-14T00:00:00"/>
    <s v="No Date"/>
    <d v="2018-10-01T00:00:00"/>
    <s v="ISU"/>
    <s v="SPA"/>
    <s v="31-100days"/>
    <b v="0"/>
    <s v=""/>
    <s v=""/>
    <s v=""/>
    <s v=""/>
    <s v=""/>
    <s v="MOD/Ofgem"/>
    <s v="Multiple Market Groups"/>
    <b v="1"/>
    <b v="0"/>
    <b v="0"/>
    <s v="Service Area 1: Manage Supply Point Registration"/>
    <s v="Two to Five"/>
    <s v="Medium"/>
    <b v="0"/>
    <b v="0"/>
    <b v="0"/>
    <b v="0"/>
    <b v="0"/>
    <b v="0"/>
    <s v="No Date"/>
    <s v="No Date"/>
    <s v="No Date"/>
    <s v="No Date"/>
  </r>
  <r>
    <s v="4496"/>
    <s v="2. Change sanction/approved and in project delivery"/>
    <x v="6"/>
    <s v="iGT Address Amendments - SAP"/>
    <s v="CR (Internal)"/>
    <s v="LIVE"/>
    <s v="D1 - Change in delivery"/>
    <n v="0"/>
    <s v=""/>
    <s v=""/>
    <s v="R &amp; N"/>
    <d v="2017-06-30T00:00:00"/>
    <s v="Richard Cresswell"/>
    <s v="Matt Rider"/>
    <s v="Jul2018"/>
    <s v="UKLP IADBI358"/>
    <s v="Third Party SI / Service Provider"/>
    <s v=""/>
    <d v="2018-07-14T00:00:00"/>
    <s v="No Date"/>
    <d v="2018-12-31T00:00:00"/>
    <s v="ISU"/>
    <s v="SPA"/>
    <s v="31-100days"/>
    <b v="1"/>
    <s v="Xoserve"/>
    <s v="Daily"/>
    <s v="One"/>
    <s v="High"/>
    <d v="2018-12-31T00:00:00"/>
    <s v="ChMC endorsed Change Proposal"/>
    <s v="One Market Group"/>
    <b v="0"/>
    <b v="0"/>
    <b v="1"/>
    <s v="Service Area 1: Manage Supply Point Registration"/>
    <s v="Two to Five"/>
    <s v="Medium"/>
    <b v="0"/>
    <b v="0"/>
    <b v="0"/>
    <b v="0"/>
    <b v="0"/>
    <b v="0"/>
    <s v="No Date"/>
    <s v="No Date"/>
    <s v="No Date"/>
    <s v="No Date"/>
  </r>
  <r>
    <s v="4469"/>
    <s v="2. Change sanction/approved and in project delivery"/>
    <x v="6"/>
    <s v="UMR Hierarchy Amendment in AMT"/>
    <s v="CR (Internal)"/>
    <s v="LIVE"/>
    <s v="D1 - Change in delivery"/>
    <n v="0"/>
    <s v="TBP"/>
    <s v="Low"/>
    <s v="R &amp; N"/>
    <d v="2017-03-27T00:00:00"/>
    <s v="Karen Marklew"/>
    <s v="Matt Rider"/>
    <s v="Jul2018"/>
    <s v="UKLP IADBI309"/>
    <s v="Third Party SI / Service Provider"/>
    <s v="3628"/>
    <d v="2018-07-14T00:00:00"/>
    <s v="No Date"/>
    <d v="2018-10-01T00:00:00"/>
    <s v="AMT"/>
    <s v="Reads"/>
    <s v="31-100days"/>
    <b v="0"/>
    <s v=""/>
    <s v=""/>
    <s v=""/>
    <s v=""/>
    <s v=""/>
    <s v="ChMC endorsed Change Proposal"/>
    <s v="One Market Group"/>
    <b v="1"/>
    <b v="0"/>
    <b v="0"/>
    <s v="Service Area 1: Manage Supply Point Registration"/>
    <s v="One"/>
    <s v="Low"/>
    <b v="0"/>
    <b v="0"/>
    <b v="0"/>
    <b v="0"/>
    <b v="0"/>
    <b v="0"/>
    <s v="No Date"/>
    <s v="No Date"/>
    <s v="No Date"/>
    <s v="No Date"/>
  </r>
  <r>
    <s v="4480"/>
    <s v="2. Change sanction/approved and in project delivery"/>
    <x v="6"/>
    <s v="Capacity reconciliation charge (MOD445)  calculation functionality"/>
    <s v="CR (Internal)"/>
    <s v="LIVE"/>
    <s v="D1 - Change in delivery"/>
    <n v="0"/>
    <s v=""/>
    <s v=""/>
    <s v="R &amp; N"/>
    <d v="2017-05-30T00:00:00"/>
    <s v="Kiran Kumar"/>
    <s v="Matt Rider"/>
    <s v="Jul2018"/>
    <s v="UKLP IADBI331"/>
    <s v="Third Party SI / Service Provider"/>
    <s v=""/>
    <d v="2018-07-14T00:00:00"/>
    <s v="No Date"/>
    <d v="2018-10-01T00:00:00"/>
    <s v="ISU"/>
    <s v="Other"/>
    <s v="31-100days"/>
    <b v="0"/>
    <s v=""/>
    <s v=""/>
    <s v=""/>
    <s v=""/>
    <s v=""/>
    <s v="MOD/Ofgem"/>
    <s v="Multiple Market Groups"/>
    <b v="1"/>
    <b v="0"/>
    <b v="0"/>
    <s v="Service Area 6: Annual Quantity / DM Supply Point and Offtake Rate Reviews"/>
    <s v="Two to Five"/>
    <s v="Medium"/>
    <b v="0"/>
    <b v="0"/>
    <b v="0"/>
    <b v="0"/>
    <b v="1"/>
    <b v="0"/>
    <s v="No Date"/>
    <s v="No Date"/>
    <s v="No Date"/>
    <s v="No Date"/>
  </r>
  <r>
    <s v="4685"/>
    <s v="2. Change sanction/approved and in project delivery"/>
    <x v="6"/>
    <s v="Retail &amp; Network Minor Release – Drop 1 – July-18"/>
    <s v="CR (Internal)"/>
    <s v="LIVE"/>
    <s v="D1 - Change in delivery"/>
    <n v="0"/>
    <s v=""/>
    <s v=""/>
    <s v="R &amp; N"/>
    <d v="2018-05-29T00:00:00"/>
    <s v="Matt Rider"/>
    <s v="Matt Rider"/>
    <s v="Jul2018"/>
    <s v=""/>
    <s v="Third Party SI / Service Provider"/>
    <s v=""/>
    <d v="2018-07-14T00:00:00"/>
    <s v="No Date"/>
    <d v="2018-07-14T00:00:00"/>
    <s v="No Application"/>
    <s v="No Process"/>
    <s v="No Delivery Effort"/>
    <b v="0"/>
    <s v=""/>
    <s v=""/>
    <s v=""/>
    <s v=""/>
    <s v=""/>
    <s v="No Change Driver"/>
    <s v="No Change Beneficiary"/>
    <b v="0"/>
    <b v="0"/>
    <b v="0"/>
    <s v="No DSC Service Area"/>
    <s v="No Number of impacted DSC Service Areas"/>
    <s v="No Change Improvement Scale"/>
    <b v="0"/>
    <b v="0"/>
    <b v="0"/>
    <b v="0"/>
    <b v="0"/>
    <b v="0"/>
    <s v="No Date"/>
    <s v="No Date"/>
    <s v="No Date"/>
    <s v="No Date"/>
  </r>
  <r>
    <s v="4621"/>
    <s v="1. Start-Up (Progressing through change governance)"/>
    <x v="7"/>
    <s v="Suspension of the Validation between Meter Index and Uncoverted Converter Index"/>
    <s v="CP"/>
    <s v="LIVE"/>
    <s v="A5 - CP in capture with DSG"/>
    <n v="0"/>
    <n v="0"/>
    <n v="0"/>
    <s v="R &amp; N"/>
    <d v="2018-02-27T00:00:00"/>
    <s v="Rachel Hinsley"/>
    <s v="Dave Addison"/>
    <s v="Jun2019"/>
    <s v="176 &amp; 182"/>
    <s v="Third Party SI / Service Provider"/>
    <s v=""/>
    <s v="No Date"/>
    <s v="No Date"/>
    <d v="2019-02-01T00:00:00"/>
    <s v="ISU"/>
    <s v="Reads"/>
    <s v="100+ days"/>
    <b v="0"/>
    <s v=""/>
    <s v=""/>
    <s v=""/>
    <s v=""/>
    <s v=""/>
    <s v="ChMC endorsed Change Proposal"/>
    <s v="One Market Participant"/>
    <b v="1"/>
    <b v="0"/>
    <b v="0"/>
    <s v="Service Area 5: Metered Volume and Metered Quantity"/>
    <s v="One"/>
    <s v="Low"/>
    <b v="1"/>
    <b v="1"/>
    <b v="1"/>
    <b v="0"/>
    <b v="0"/>
    <b v="0"/>
    <s v="No Date"/>
    <s v="No Date"/>
    <s v="No Date"/>
    <s v="No Date"/>
  </r>
  <r>
    <s v="4670"/>
    <s v="1. Start-Up (Progressing through change governance)"/>
    <x v="7"/>
    <s v=" Reject a replacement read, where the read provided is identical to that already held in UK Link for the same read date"/>
    <s v="CR (Internal)"/>
    <s v="LIVE"/>
    <s v="A5 - CP in capture with DSG"/>
    <n v="0"/>
    <s v=""/>
    <s v=""/>
    <s v="R &amp; N"/>
    <d v="2018-05-14T00:00:00"/>
    <s v="Karen Marklew"/>
    <s v="Emma smith"/>
    <s v="Jun2019"/>
    <s v=""/>
    <s v="Third Party SI / Service Provider"/>
    <s v=""/>
    <s v="No Date"/>
    <s v="No Date"/>
    <d v="2018-11-01T00:00:00"/>
    <s v="ISU"/>
    <s v="Reads"/>
    <s v="30-60 days"/>
    <b v="1"/>
    <s v="Xoserve"/>
    <s v="Monthly"/>
    <s v="One"/>
    <s v="Medium"/>
    <d v="2019-01-31T00:00:00"/>
    <s v="Xoserve Internal CR (business improvement initiative)"/>
    <s v="Xoserve Only"/>
    <b v="0"/>
    <b v="0"/>
    <b v="0"/>
    <s v="Service Area 23: Internal"/>
    <s v="None (Xoserve internal initiative)"/>
    <s v="Low"/>
    <b v="0"/>
    <b v="0"/>
    <b v="1"/>
    <b v="0"/>
    <b v="0"/>
    <b v="0"/>
    <s v="No Date"/>
    <s v="No Date"/>
    <s v="No Date"/>
    <s v="No Date"/>
  </r>
  <r>
    <s v="4687"/>
    <s v="1. Start-Up (Progressing through change governance)"/>
    <x v="7"/>
    <s v="PSR updates for large domestic sites"/>
    <s v="CP"/>
    <s v="LIVE"/>
    <s v="A5 - CP in capture with DSG"/>
    <n v="0"/>
    <s v=""/>
    <s v=""/>
    <s v="R &amp; N"/>
    <d v="2018-06-04T00:00:00"/>
    <s v="Ellie Rogers"/>
    <s v="Emma smith"/>
    <s v="Jun2019"/>
    <s v=""/>
    <s v="Third Party SI / Service Provider"/>
    <s v=""/>
    <s v="No Date"/>
    <s v="No Date"/>
    <d v="2019-02-01T00:00:00"/>
    <s v="ISU"/>
    <s v="SPA"/>
    <s v="60-100 days"/>
    <b v="0"/>
    <s v=""/>
    <s v=""/>
    <s v=""/>
    <s v=""/>
    <s v=""/>
    <s v="ChMC endorsed Change Proposal"/>
    <s v="Multiple Market Groups"/>
    <b v="1"/>
    <b v="1"/>
    <b v="1"/>
    <s v="Service Area 1: Manage Supply Point Registration"/>
    <s v="Two to Five"/>
    <s v="Medium"/>
    <b v="0"/>
    <b v="1"/>
    <b v="0"/>
    <b v="0"/>
    <b v="0"/>
    <b v="0"/>
    <s v="No Date"/>
    <s v="No Date"/>
    <s v="No Date"/>
    <s v="No Date"/>
  </r>
  <r>
    <s v="4690"/>
    <s v="1. Start-Up (Progressing through change governance)"/>
    <x v="7"/>
    <s v="Actual read following estimated transfer read calculating AQ of 1"/>
    <s v="CP"/>
    <s v="LIVE"/>
    <s v="A8 - CP high level solution approved at ChMC"/>
    <n v="0"/>
    <s v=""/>
    <s v=""/>
    <s v="R &amp; N"/>
    <d v="2018-06-04T00:00:00"/>
    <s v="James Rigby (Npower)"/>
    <s v="Emma smith"/>
    <s v="Jun2019"/>
    <s v=""/>
    <s v="Third Party SI / Service Provider"/>
    <s v=""/>
    <s v="No Date"/>
    <s v="No Date"/>
    <d v="2018-08-01T00:00:00"/>
    <s v="ISU"/>
    <s v="AQ"/>
    <s v="30-60 days"/>
    <b v="0"/>
    <s v=""/>
    <s v=""/>
    <s v=""/>
    <s v=""/>
    <s v=""/>
    <s v="ChMC endorsed Change Proposal"/>
    <s v="One Market Group"/>
    <b v="1"/>
    <b v="0"/>
    <b v="0"/>
    <s v="Service Area 6: Annual Quantity / DM Supply Point and Offtake Rate Reviews"/>
    <s v="One"/>
    <s v="Medium"/>
    <b v="0"/>
    <b v="0"/>
    <b v="0"/>
    <b v="0"/>
    <b v="0"/>
    <b v="0"/>
    <d v="2018-07-11T00:00:00"/>
    <s v="No Date"/>
    <s v="No Date"/>
    <s v="No Date"/>
  </r>
  <r>
    <s v="4691"/>
    <s v="1. Start-Up (Progressing through change governance)"/>
    <x v="7"/>
    <s v="CSEPs: IGT and GT File Formats (CGI Files)"/>
    <s v="CP"/>
    <s v="LIVE"/>
    <s v="A3 - CP within initial consultation"/>
    <n v="0"/>
    <s v=""/>
    <s v=""/>
    <s v="R &amp; N"/>
    <d v="2018-06-05T00:00:00"/>
    <s v="Richard Pomroy (Wales &amp; West Utilities)"/>
    <s v="Emma smith"/>
    <s v="Jun2019"/>
    <s v=""/>
    <s v="Third Party SI / Service Provider"/>
    <s v=""/>
    <s v="No Date"/>
    <s v="No Date"/>
    <s v="No Date"/>
    <s v="ISU"/>
    <s v="Other"/>
    <s v="30-60 days"/>
    <b v="0"/>
    <s v=""/>
    <s v=""/>
    <s v=""/>
    <s v=""/>
    <s v=""/>
    <s v="ChMC endorsed Change Proposal"/>
    <s v="Multiple Market Groups"/>
    <b v="0"/>
    <b v="1"/>
    <b v="1"/>
    <s v="Service Area 1: Manage Supply Point Registration"/>
    <s v="Two to Five"/>
    <s v="Medium"/>
    <b v="1"/>
    <b v="0"/>
    <b v="1"/>
    <b v="0"/>
    <b v="0"/>
    <b v="0"/>
    <s v="No Date"/>
    <s v="No Date"/>
    <s v="No Date"/>
    <s v="No Date"/>
  </r>
  <r>
    <s v="4692"/>
    <s v="1. Start-Up (Progressing through change governance)"/>
    <x v="7"/>
    <s v="CSEPs: IGT and GT File Formats (CIN Files)"/>
    <s v="CP"/>
    <s v="LIVE"/>
    <s v="A3 - CP within initial consultation"/>
    <n v="0"/>
    <s v=""/>
    <s v=""/>
    <s v="R &amp; N"/>
    <d v="2018-06-05T00:00:00"/>
    <s v="Richard Pomroy (Wales &amp; West Utilities)"/>
    <s v="Emma smith"/>
    <s v="Jun2019"/>
    <s v=""/>
    <s v="Third Party SI / Service Provider"/>
    <s v=""/>
    <s v="No Date"/>
    <s v="No Date"/>
    <s v="No Date"/>
    <s v="ISU"/>
    <s v="Other"/>
    <s v="30-60 days"/>
    <b v="0"/>
    <s v=""/>
    <s v=""/>
    <s v=""/>
    <s v=""/>
    <s v=""/>
    <s v="ChMC endorsed Change Proposal"/>
    <s v="Multiple Market Groups"/>
    <b v="0"/>
    <b v="1"/>
    <b v="1"/>
    <s v="Service Area 1: Manage Supply Point Registration"/>
    <s v="Two to Five"/>
    <s v="Medium"/>
    <b v="1"/>
    <b v="0"/>
    <b v="1"/>
    <b v="0"/>
    <b v="0"/>
    <b v="0"/>
    <s v="No Date"/>
    <s v="No Date"/>
    <s v="No Date"/>
    <s v="No Date"/>
  </r>
  <r>
    <s v="4693"/>
    <s v="1. Start-Up (Progressing through change governance)"/>
    <x v="7"/>
    <s v="CSEPs: IGT and GT File Formats_x000a_Files Affected: CIC, CIR, CAI, CAO, DCI, DCO, CIN, CCN, CUN."/>
    <s v="CP"/>
    <s v="LIVE"/>
    <s v="A3 - CP within initial consultation"/>
    <n v="0"/>
    <s v=""/>
    <s v=""/>
    <s v="R &amp; N"/>
    <d v="2018-06-05T00:00:00"/>
    <s v="Richad Pomroy (Wales &amp; West Utilities)"/>
    <s v="Emma smith"/>
    <s v="Jun2019"/>
    <s v=""/>
    <s v="Third Party SI / Service Provider"/>
    <s v=""/>
    <s v="No Date"/>
    <s v="No Date"/>
    <s v="No Date"/>
    <s v="ISU"/>
    <s v="Other"/>
    <s v="30-60 days"/>
    <b v="0"/>
    <s v=""/>
    <s v=""/>
    <s v=""/>
    <s v=""/>
    <s v=""/>
    <s v="ChMC endorsed Change Proposal"/>
    <s v="Multiple Market Groups"/>
    <b v="0"/>
    <b v="1"/>
    <b v="1"/>
    <s v="Service Area 1: Manage Supply Point Registration"/>
    <s v="Two to Five"/>
    <s v="Medium"/>
    <b v="1"/>
    <b v="0"/>
    <b v="1"/>
    <b v="0"/>
    <b v="0"/>
    <b v="0"/>
    <s v="No Date"/>
    <s v="No Date"/>
    <s v="No Date"/>
    <s v="No Date"/>
  </r>
  <r>
    <s v="4587"/>
    <s v="2. Change sanction/approved and in project delivery"/>
    <x v="3"/>
    <s v="Test of the Bulk upload facility"/>
    <s v="CR (Internal)"/>
    <s v="LIVE"/>
    <s v="D1 - Change in delivery"/>
    <n v="0"/>
    <s v=""/>
    <s v=""/>
    <s v="R &amp; N"/>
    <d v="2018-01-22T00:00:00"/>
    <s v="Dawn Gallacher"/>
    <s v="Donna Johnson"/>
    <s v="50"/>
    <s v=""/>
    <s v="Minor Enhancements Team"/>
    <s v="XO3648"/>
    <d v="2018-08-30T00:00:00"/>
    <s v="No Date"/>
    <d v="2018-04-30T00:00:00"/>
    <s v="ISU"/>
    <s v="SPA"/>
    <s v="0-30 days"/>
    <b v="0"/>
    <s v=""/>
    <s v=""/>
    <s v=""/>
    <s v=""/>
    <s v=""/>
    <s v="Xoserve Internal CR (business improvement initiative)"/>
    <s v="All UK Gas Market Participants"/>
    <b v="1"/>
    <b v="1"/>
    <b v="1"/>
    <s v="Service Area 23: Internal"/>
    <s v="Two to Five"/>
    <s v="High"/>
    <b v="0"/>
    <b v="1"/>
    <b v="0"/>
    <b v="0"/>
    <b v="1"/>
    <b v="1"/>
    <s v="No Date"/>
    <s v="No Date"/>
    <s v="No Date"/>
    <s v="No Date"/>
  </r>
  <r>
    <s v="4591"/>
    <s v="4. Change proposed to be rejected by Xoserve (awaiting closure approval)"/>
    <x v="5"/>
    <s v="FOF environment for GDE Lookup tables in SAP BW"/>
    <s v="CR (Internal)"/>
    <s v="LIVE"/>
    <s v="X1 - Xoserve propose change not required"/>
    <n v="0"/>
    <s v=""/>
    <s v=""/>
    <s v="R &amp; N"/>
    <d v="2018-01-23T00:00:00"/>
    <s v="Julie Bretherton"/>
    <s v="Simon Harris"/>
    <s v=""/>
    <s v=""/>
    <s v="Third Party SI / Service Provider"/>
    <s v=""/>
    <s v="No Date"/>
    <s v="No Date"/>
    <d v="2018-06-30T00:00:00"/>
    <s v="BW"/>
    <s v="Other"/>
    <s v="30-60 days"/>
    <b v="0"/>
    <s v=""/>
    <s v=""/>
    <s v=""/>
    <s v=""/>
    <s v=""/>
    <s v="Xoserve Internal CR (business improvement initiative)"/>
    <s v="Xoserve Only"/>
    <b v="0"/>
    <b v="0"/>
    <b v="0"/>
    <s v="Service Area 23: Internal"/>
    <s v="None (Xoserve internal initiative)"/>
    <s v="High"/>
    <b v="0"/>
    <b v="0"/>
    <b v="0"/>
    <b v="0"/>
    <b v="0"/>
    <b v="0"/>
    <s v="No Date"/>
    <s v="No Date"/>
    <s v="No Date"/>
    <s v="No Date"/>
  </r>
  <r>
    <s v="4593"/>
    <s v="1. Start-Up (Progressing through change governance)"/>
    <x v="3"/>
    <s v="Removal of Backbiling Exceptions (BB02, BB04, BB05)"/>
    <s v="CR (Internal)"/>
    <s v="LIVE"/>
    <s v="B2 - Awaiting ME/Data Office/MR HLE quote"/>
    <n v="0"/>
    <s v=""/>
    <s v=""/>
    <s v="R &amp; N"/>
    <d v="2018-01-23T00:00:00"/>
    <s v="Jo Duncan"/>
    <s v="Donna Johnson"/>
    <s v="50"/>
    <s v=""/>
    <s v="Minor Enhancements Team"/>
    <s v="XO3645"/>
    <s v="No Date"/>
    <s v="No Date"/>
    <d v="2018-06-30T00:00:00"/>
    <s v="ISU"/>
    <s v="Invoicing"/>
    <s v="0-30 days"/>
    <b v="1"/>
    <s v="Xoserve"/>
    <s v="Daily"/>
    <s v="One"/>
    <s v="Medium"/>
    <d v="2018-06-30T00:00:00"/>
    <s v="Xoserve Internal CR (business improvement initiative)"/>
    <s v="Xoserve Only"/>
    <b v="0"/>
    <b v="0"/>
    <b v="0"/>
    <s v="Service Area 23: Internal"/>
    <s v="None (Xoserve internal initiative)"/>
    <s v="Low"/>
    <b v="0"/>
    <b v="0"/>
    <b v="0"/>
    <b v="0"/>
    <b v="0"/>
    <b v="0"/>
    <s v="No Date"/>
    <s v="No Date"/>
    <s v="No Date"/>
    <s v="No Date"/>
  </r>
  <r>
    <s v="4694"/>
    <s v="1. Start-Up (Progressing through change governance)"/>
    <x v="7"/>
    <s v="CSEPs: IGT and GT File Formats (Create new data validations )"/>
    <s v="CP"/>
    <s v="LIVE"/>
    <s v="A3 - CP within initial consultation"/>
    <n v="0"/>
    <s v=""/>
    <s v=""/>
    <s v="R &amp; N"/>
    <d v="2018-06-05T00:00:00"/>
    <s v="Richard Pomroy (Wales &amp; West Utilities)"/>
    <s v="Emma smith"/>
    <s v="Jun2019"/>
    <s v=""/>
    <s v="Third Party SI / Service Provider"/>
    <s v=""/>
    <s v="No Date"/>
    <s v="No Date"/>
    <s v="No Date"/>
    <s v="ISU"/>
    <s v="Other"/>
    <s v="30-60 days"/>
    <b v="0"/>
    <s v=""/>
    <s v=""/>
    <s v=""/>
    <s v=""/>
    <s v=""/>
    <s v="ChMC endorsed Change Proposal"/>
    <s v="Multiple Market Groups"/>
    <b v="0"/>
    <b v="1"/>
    <b v="1"/>
    <s v="Service Area 1: Manage Supply Point Registration"/>
    <s v="Two to Five"/>
    <s v="Medium"/>
    <b v="1"/>
    <b v="0"/>
    <b v="1"/>
    <b v="0"/>
    <b v="0"/>
    <b v="0"/>
    <s v="No Date"/>
    <s v="No Date"/>
    <s v="No Date"/>
    <s v="No Date"/>
  </r>
  <r>
    <s v="4677"/>
    <s v="1. Start-Up (Progressing through change governance)"/>
    <x v="0"/>
    <s v="Daily report to identify mismatches in Amendment supporting information (ASP &amp; AML files)"/>
    <s v="CR (Internal)"/>
    <s v="LIVE"/>
    <s v="A9 - Internal change progressing through capture"/>
    <n v="0"/>
    <s v=""/>
    <s v=""/>
    <s v="R &amp; N"/>
    <d v="2018-05-21T00:00:00"/>
    <s v="Dan Donovan"/>
    <s v="Matt Rider"/>
    <s v=""/>
    <s v=""/>
    <s v="Third Party SI / Service Provider"/>
    <s v="XO3683"/>
    <d v="2018-07-30T00:00:00"/>
    <s v="No Date"/>
    <d v="2018-07-31T00:00:00"/>
    <s v="BW"/>
    <s v="Invoicing"/>
    <s v="30-60 days"/>
    <b v="1"/>
    <s v="Xoserve"/>
    <s v="Monthly"/>
    <s v="Ten Plus"/>
    <s v="High"/>
    <d v="2018-07-31T00:00:00"/>
    <s v="Xoserve Internal CR (business improvement initiative)"/>
    <s v="All UK Gas Market Participants"/>
    <b v="1"/>
    <b v="1"/>
    <b v="1"/>
    <s v="Service Area 23: Internal"/>
    <s v="Two to Five"/>
    <s v="High"/>
    <b v="0"/>
    <b v="0"/>
    <b v="0"/>
    <b v="0"/>
    <b v="0"/>
    <b v="0"/>
    <s v="No Date"/>
    <s v="No Date"/>
    <s v="No Date"/>
    <s v="No Date"/>
  </r>
  <r>
    <s v="4676"/>
    <s v="1. Start-Up (Progressing through change governance)"/>
    <x v="7"/>
    <s v="Reconciliation issues with reads recorded between D-1 to D-5."/>
    <s v="CR (Internal)"/>
    <s v="LIVE"/>
    <s v="A5 - CP in capture with DSG"/>
    <n v="0"/>
    <s v=""/>
    <s v=""/>
    <s v="R &amp; N"/>
    <d v="2018-05-21T00:00:00"/>
    <s v="Rachel Martin"/>
    <s v="Emma smith"/>
    <s v="Jun2019"/>
    <s v=""/>
    <s v="Third Party SI / Service Provider"/>
    <s v=""/>
    <s v="No Date"/>
    <s v="No Date"/>
    <d v="2018-07-31T00:00:00"/>
    <s v="ISU"/>
    <s v="Reads"/>
    <s v="30-60 days"/>
    <b v="1"/>
    <s v="Xoserve"/>
    <s v="Monthly"/>
    <s v="Two to Five"/>
    <s v="High"/>
    <d v="2018-12-03T00:00:00"/>
    <s v="Xoserve Internal CR (business improvement initiative)"/>
    <s v="All UK Gas Market Participants"/>
    <b v="1"/>
    <b v="1"/>
    <b v="1"/>
    <s v="Service Area 23: Internal"/>
    <s v="Five to Twenty"/>
    <s v="High"/>
    <b v="1"/>
    <b v="0"/>
    <b v="0"/>
    <b v="0"/>
    <b v="1"/>
    <b v="0"/>
    <s v="No Date"/>
    <s v="No Date"/>
    <s v="No Date"/>
    <s v="No Date"/>
  </r>
  <r>
    <s v="4679"/>
    <s v="1. Start-Up (Progressing through change governance)"/>
    <x v="7"/>
    <s v="Requiring a Meter Reading following a change of Local Distribution Zone or Exit Zone"/>
    <s v="CP"/>
    <s v="LIVE"/>
    <s v="A5 - CP in capture with DSG"/>
    <n v="0"/>
    <s v=""/>
    <s v=""/>
    <s v="R &amp; N"/>
    <d v="2018-05-22T00:00:00"/>
    <s v="Dave Addison"/>
    <s v="Emma smith"/>
    <s v="Jun2019"/>
    <s v=""/>
    <s v="Third Party SI / Service Provider"/>
    <s v=""/>
    <s v="No Date"/>
    <s v="No Date"/>
    <d v="2018-08-01T00:00:00"/>
    <s v="ISU"/>
    <s v="Reads"/>
    <s v="30-60 days"/>
    <b v="0"/>
    <s v=""/>
    <s v=""/>
    <s v=""/>
    <s v=""/>
    <s v=""/>
    <s v="ChMC endorsed Change Proposal"/>
    <s v="Multiple Market Participants"/>
    <b v="1"/>
    <b v="0"/>
    <b v="0"/>
    <s v="Service Area 5: Metered Volume and Metered Quantity"/>
    <s v="One"/>
    <s v="Medium"/>
    <b v="1"/>
    <b v="1"/>
    <b v="1"/>
    <b v="0"/>
    <b v="0"/>
    <b v="0"/>
    <d v="2018-07-11T00:00:00"/>
    <s v="No Date"/>
    <s v="No Date"/>
    <s v="No Date"/>
  </r>
  <r>
    <s v="4686"/>
    <s v="1. Start-Up (Progressing through change governance)"/>
    <x v="7"/>
    <s v="Smart Metering Report"/>
    <s v="CP"/>
    <s v="LIVE"/>
    <s v="A5 - CP in capture with DSG"/>
    <n v="0"/>
    <s v=""/>
    <s v=""/>
    <s v="R &amp; N"/>
    <d v="2018-06-04T00:00:00"/>
    <s v="Liam Percy (CNG)"/>
    <s v="Emma smith"/>
    <s v="Jun2019"/>
    <s v=""/>
    <s v="Third Party SI / Service Provider"/>
    <s v=""/>
    <s v="No Date"/>
    <s v="No Date"/>
    <d v="2018-09-01T00:00:00"/>
    <s v="BW"/>
    <s v="RGMA"/>
    <s v="0-30 days"/>
    <b v="0"/>
    <s v=""/>
    <s v=""/>
    <s v=""/>
    <s v=""/>
    <s v=""/>
    <s v="ChMC endorsed Change Proposal"/>
    <s v="One Market Group"/>
    <b v="1"/>
    <b v="0"/>
    <b v="0"/>
    <s v="Service Area 18: Provision of User Reports and Information"/>
    <s v="One"/>
    <s v="Low"/>
    <b v="0"/>
    <b v="0"/>
    <b v="0"/>
    <b v="0"/>
    <b v="0"/>
    <b v="0"/>
    <s v="No Date"/>
    <s v="No Date"/>
    <s v="No Date"/>
    <s v="No Date"/>
  </r>
  <r>
    <s v="4044"/>
    <s v="1. Start-Up (Progressing through change governance)"/>
    <x v="7"/>
    <s v="Extension of ‘Must Read’ process to include Annual Read sites"/>
    <s v="CP"/>
    <s v="LIVE"/>
    <s v="A5 - CP in capture with DSG"/>
    <n v="0"/>
    <s v=""/>
    <s v=""/>
    <s v="R &amp; N"/>
    <d v="2017-12-05T00:00:00"/>
    <s v="Andy Clasper"/>
    <s v="Julie Bretherton"/>
    <s v="Jun2019"/>
    <s v=""/>
    <s v="Third Party SI / Service Provider"/>
    <s v=""/>
    <s v="No Date"/>
    <s v="No Date"/>
    <d v="2018-09-01T00:00:00"/>
    <s v="ISU"/>
    <s v="RGMA"/>
    <s v="0-30days"/>
    <b v="0"/>
    <s v=""/>
    <s v=""/>
    <s v=""/>
    <s v=""/>
    <s v=""/>
    <s v="ChMC endorsed Change Proposal"/>
    <s v="Multiple Market Groups"/>
    <b v="1"/>
    <b v="1"/>
    <b v="0"/>
    <s v="Service Area 22: Specific Services"/>
    <s v="One"/>
    <s v="Medium"/>
    <b v="0"/>
    <b v="0"/>
    <b v="0"/>
    <b v="0"/>
    <b v="0"/>
    <b v="0"/>
    <d v="2018-01-10T00:00:00"/>
    <s v="No Date"/>
    <s v="No Date"/>
    <s v="No Date"/>
  </r>
  <r>
    <s v="4645"/>
    <s v="1. Start-Up (Progressing through change governance)"/>
    <x v="7"/>
    <s v="The rejection of incrementing reads submitted for an Isolated Supply Meter Point (RGMA flows)"/>
    <s v="CR (Internal)"/>
    <s v="LIVE"/>
    <s v="A5 - CP in capture with DSG"/>
    <n v="0"/>
    <s v=""/>
    <s v=""/>
    <s v="R &amp; N"/>
    <d v="2018-04-03T00:00:00"/>
    <s v="Rachel Hinsley"/>
    <s v="Rachel Hinsley"/>
    <s v="Jun2019"/>
    <s v=""/>
    <s v="Third Party SI / Service Provider"/>
    <s v="4622"/>
    <s v="No Date"/>
    <s v="No Date"/>
    <d v="2018-11-02T00:00:00"/>
    <s v="ISU"/>
    <s v="Invoicing"/>
    <s v="60-100 days"/>
    <b v="1"/>
    <s v="Xoserve"/>
    <s v="Daily"/>
    <s v="One"/>
    <s v="High"/>
    <d v="2018-11-02T00:00:00"/>
    <s v="Xoserve Internal CR (business improvement initiative)"/>
    <s v="Multiple Market Participants"/>
    <b v="1"/>
    <b v="0"/>
    <b v="0"/>
    <s v="Service Area 7: NTS Capacity / LDZ Capacity / Commodity / Reconciliation / Ad-Hoc Adjustment and Energy Balancing Invoices"/>
    <s v="Two to Five"/>
    <s v="Medium"/>
    <b v="1"/>
    <b v="1"/>
    <b v="1"/>
    <b v="0"/>
    <b v="0"/>
    <b v="0"/>
    <s v="No Date"/>
    <s v="No Date"/>
    <s v="No Date"/>
    <s v="No Date"/>
  </r>
  <r>
    <s v="4713"/>
    <s v="1. Start-Up (Progressing through change governance)"/>
    <x v="8"/>
    <s v="Actual read following estimated transfer read calculating AQ of 1 (linked to XRN4690)"/>
    <s v="CP"/>
    <s v="LIVE"/>
    <s v="A2 - CP proposed for ChMC"/>
    <n v="0"/>
    <s v=""/>
    <s v=""/>
    <s v="R &amp; N"/>
    <d v="2018-07-16T00:00:00"/>
    <s v="Emma Smith (on behalf of James Rigby - Npower)"/>
    <s v="Ellie Rogers"/>
    <s v="Nov2019"/>
    <s v=""/>
    <s v="Third Party SI / Service Provider"/>
    <s v=""/>
    <d v="2018-11-01T00:00:00"/>
    <s v="No Date"/>
    <d v="2019-11-01T00:00:00"/>
    <s v="ISU"/>
    <s v="Reads"/>
    <s v="60-100 days"/>
    <b v="0"/>
    <s v=""/>
    <s v=""/>
    <s v=""/>
    <s v=""/>
    <s v=""/>
    <s v="ChMC endorsed Change Proposal"/>
    <s v="One Market Group"/>
    <b v="1"/>
    <b v="0"/>
    <b v="0"/>
    <s v="Service Area 5: Metered Volume and Metered Quantity"/>
    <s v="Two to Five"/>
    <s v="Medium"/>
    <b v="1"/>
    <b v="1"/>
    <b v="1"/>
    <b v="0"/>
    <b v="0"/>
    <b v="0"/>
    <d v="2018-07-11T00:00:00"/>
    <s v="No Date"/>
    <s v="No Date"/>
    <s v="No Date"/>
  </r>
  <r>
    <s v="4541"/>
    <s v="1. Start-Up (Progressing through change governance)"/>
    <x v="8"/>
    <s v="Read Design Gaps - Missing Overide Flags In RGMA and Retro Files_x000a_Linked to Retro (4474)"/>
    <s v="CR (Internal)"/>
    <s v="LIVE"/>
    <s v="A9 - Internal change progressing through capture"/>
    <n v="0"/>
    <s v="Low"/>
    <s v="Low - to be reviewed in 3 months time"/>
    <s v="R &amp; N"/>
    <d v="2015-02-10T00:00:00"/>
    <s v="Emma Smith"/>
    <s v="Lee Chambers"/>
    <s v="Nov2019"/>
    <s v="UKLP IADBI073"/>
    <s v="Third Party SI / Service Provider"/>
    <s v=""/>
    <d v="2018-06-28T00:00:00"/>
    <s v="No Date"/>
    <d v="2018-11-01T00:00:00"/>
    <s v="ISU"/>
    <s v="RGMA"/>
    <s v="31-100days"/>
    <b v="0"/>
    <s v=""/>
    <s v=""/>
    <s v=""/>
    <s v=""/>
    <s v=""/>
    <s v="ChMC endorsed Change Proposal"/>
    <s v="One Market Group"/>
    <b v="1"/>
    <b v="0"/>
    <b v="0"/>
    <s v="Service Area 1: Manage Supply Point Registration"/>
    <s v="Two to Five"/>
    <s v="Low"/>
    <b v="0"/>
    <b v="0"/>
    <b v="0"/>
    <b v="0"/>
    <b v="0"/>
    <b v="0"/>
    <s v="No Date"/>
    <s v="No Date"/>
    <s v="No Date"/>
    <s v="No Date"/>
  </r>
  <r>
    <s v="4378"/>
    <s v="3. Change delivered, awaiting closure approval/sign-off"/>
    <x v="9"/>
    <s v="Solution Manager Upgrade"/>
    <s v="CR (Internal)"/>
    <s v="LIVE"/>
    <s v="F1 - CCR/Closedown document in progress"/>
    <n v="0"/>
    <s v=""/>
    <s v=""/>
    <s v="R &amp; N"/>
    <d v="2017-10-02T00:00:00"/>
    <s v="Smitha Pichrikat"/>
    <s v="Neil Morgan"/>
    <s v=""/>
    <s v=""/>
    <s v="Third Party SI / Service Provider"/>
    <s v=""/>
    <d v="2018-04-16T00:00:00"/>
    <d v="2018-04-16T00:00:00"/>
    <d v="2018-04-03T00:00:00"/>
    <s v="ISU"/>
    <s v="Other"/>
    <s v="31-100days"/>
    <b v="0"/>
    <s v=""/>
    <s v=""/>
    <s v=""/>
    <s v=""/>
    <s v=""/>
    <s v="Xoserve Internal CR (business improvement initiative)"/>
    <s v="Xoserve Only"/>
    <b v="0"/>
    <b v="0"/>
    <b v="0"/>
    <s v="Service Area 23: Internal"/>
    <s v="None (Xoserve internal initiative)"/>
    <s v="Medium"/>
    <b v="0"/>
    <b v="0"/>
    <b v="0"/>
    <b v="0"/>
    <b v="0"/>
    <b v="0"/>
    <s v="No Date"/>
    <s v="No Date"/>
    <s v="No Date"/>
    <s v="No Date"/>
  </r>
  <r>
    <s v="4575"/>
    <s v="3. Change delivered, awaiting closure approval/sign-off"/>
    <x v="10"/>
    <s v="Introduction of a R&amp;N Minor Release Delivery Mechanism"/>
    <s v="CR (Internal)"/>
    <s v="LIVE"/>
    <s v="F1 - CCR/Closedown document in progress"/>
    <n v="0"/>
    <s v=""/>
    <s v=""/>
    <s v="R &amp; N"/>
    <d v="2018-01-09T00:00:00"/>
    <s v="Lee Chambers"/>
    <s v="Matt Rider"/>
    <s v=""/>
    <s v=""/>
    <s v="Third Party SI / Service Provider"/>
    <s v=""/>
    <d v="2018-05-15T00:00:00"/>
    <s v="No Date"/>
    <d v="2018-05-15T00:00:00"/>
    <s v="No Application"/>
    <s v="No Process"/>
    <s v="No Delivery Effort"/>
    <b v="0"/>
    <s v=""/>
    <s v=""/>
    <s v=""/>
    <s v=""/>
    <s v=""/>
    <s v="Xoserve Internal CR (business improvement initiative)"/>
    <s v="Xoserve Only"/>
    <b v="0"/>
    <b v="0"/>
    <b v="0"/>
    <s v="Service Area 23: Internal"/>
    <s v="None (Xoserve internal initiative)"/>
    <s v="Medium"/>
    <b v="0"/>
    <b v="0"/>
    <b v="0"/>
    <b v="0"/>
    <b v="0"/>
    <b v="0"/>
    <s v="No Date"/>
    <s v="No Date"/>
    <s v="No Date"/>
    <s v="No Date"/>
  </r>
  <r>
    <s v="4474"/>
    <s v="1. Start-Up (Progressing through change governance)"/>
    <x v="8"/>
    <s v="Delivery of Retro"/>
    <s v="CR (Internal)"/>
    <s v="LIVE"/>
    <s v="A9 - Internal change progressing through capture"/>
    <n v="0"/>
    <s v="TBP"/>
    <s v="High"/>
    <s v="R &amp; N"/>
    <d v="2017-04-21T00:00:00"/>
    <s v="Lee Chambers"/>
    <s v="Lee Chambers"/>
    <s v="Nov2019"/>
    <s v="UKLP IADBI319"/>
    <s v="Third Party SI / Service Provider"/>
    <s v=""/>
    <d v="2019-06-28T00:00:00"/>
    <s v="No Date"/>
    <d v="2019-02-01T00:00:00"/>
    <s v="ISU"/>
    <s v="Other"/>
    <s v="31-100days"/>
    <b v="0"/>
    <s v=""/>
    <s v=""/>
    <s v=""/>
    <s v=""/>
    <s v=""/>
    <s v="MOD/Ofgem"/>
    <s v="Multiple Market Groups"/>
    <b v="1"/>
    <b v="1"/>
    <b v="1"/>
    <s v="Service Area 1: Manage Supply Point Registration"/>
    <s v="Five to Twenty"/>
    <s v="Medium"/>
    <b v="0"/>
    <b v="0"/>
    <b v="0"/>
    <b v="0"/>
    <b v="0"/>
    <b v="0"/>
    <s v="No Date"/>
    <s v="No Date"/>
    <s v="No Date"/>
    <s v="No Date"/>
  </r>
  <r>
    <s v="4574"/>
    <s v="2. Change sanction/approved and in project delivery"/>
    <x v="11"/>
    <s v="Provision of a New Project Track UK Link Environment"/>
    <s v="CR (Internal)"/>
    <s v="LIVE"/>
    <s v="D1 - Change in delivery"/>
    <n v="0"/>
    <s v=""/>
    <s v=""/>
    <s v="R &amp; N"/>
    <d v="2018-01-08T00:00:00"/>
    <s v="Lee Chambers"/>
    <s v="Lee Chambers"/>
    <s v=""/>
    <s v=""/>
    <s v="Third Party SI / Service Provider"/>
    <s v=""/>
    <d v="2018-09-01T00:00:00"/>
    <s v="No Date"/>
    <d v="2018-06-15T00:00:00"/>
    <s v="No Application"/>
    <s v="No Process"/>
    <s v="No Delivery Effort"/>
    <b v="0"/>
    <s v=""/>
    <s v=""/>
    <s v=""/>
    <s v=""/>
    <s v=""/>
    <s v="Xoserve Internal CR (business improvement initiative)"/>
    <s v="Xoserve Only"/>
    <b v="0"/>
    <b v="0"/>
    <b v="0"/>
    <s v="Service Area 23: Internal"/>
    <s v="None (Xoserve internal initiative)"/>
    <s v="Medium"/>
    <b v="0"/>
    <b v="0"/>
    <b v="0"/>
    <b v="0"/>
    <b v="0"/>
    <b v="0"/>
    <s v="No Date"/>
    <s v="No Date"/>
    <s v="No Date"/>
    <s v="No Date"/>
  </r>
  <r>
    <s v="4584"/>
    <s v="1. Start-Up (Progressing through change governance)"/>
    <x v="12"/>
    <s v="Central Switching Services"/>
    <s v="CR (Internal)"/>
    <s v="LIVE"/>
    <s v="A9 - Internal change progressing through capture"/>
    <n v="0"/>
    <s v=""/>
    <s v=""/>
    <s v="R &amp; N"/>
    <d v="2018-01-17T00:00:00"/>
    <s v="Andy Earnshaw"/>
    <s v="Smitha Pichrikat"/>
    <s v=""/>
    <s v=""/>
    <s v="Third Party SI / Service Provider"/>
    <s v=""/>
    <d v="2022-02-28T00:00:00"/>
    <s v="No Date"/>
    <d v="2020-12-01T00:00:00"/>
    <s v="Other"/>
    <s v="Other"/>
    <s v="100+ days"/>
    <b v="0"/>
    <s v=""/>
    <s v=""/>
    <s v=""/>
    <s v=""/>
    <s v=""/>
    <s v="MOD/Ofgem"/>
    <s v="Xoserve Only"/>
    <b v="0"/>
    <b v="0"/>
    <b v="0"/>
    <s v="Service Area 23: Internal"/>
    <s v="None (Xoserve internal initiative)"/>
    <s v="Medium"/>
    <b v="0"/>
    <b v="0"/>
    <b v="0"/>
    <b v="0"/>
    <b v="0"/>
    <b v="0"/>
    <s v="No Date"/>
    <s v="No Date"/>
    <s v="No Date"/>
    <s v="No Date"/>
  </r>
  <r>
    <s v="4627"/>
    <s v="1. Start-Up (Progressing through change governance)"/>
    <x v="12"/>
    <s v="Consequential Central Switching Services"/>
    <s v="CR (Internal)"/>
    <s v="LIVE"/>
    <s v="A9 - Internal change progressing through capture"/>
    <n v="0"/>
    <s v=""/>
    <s v=""/>
    <s v="R &amp; N"/>
    <d v="2018-03-09T00:00:00"/>
    <s v="Andy Earnshaw"/>
    <s v="Smitha Pichrikat"/>
    <s v=""/>
    <s v=""/>
    <s v="Third Party SI / Service Provider"/>
    <s v=""/>
    <d v="2020-06-01T00:00:00"/>
    <s v="No Date"/>
    <d v="2020-06-01T00:00:00"/>
    <s v="ISU"/>
    <s v="SPA"/>
    <s v="100+ days"/>
    <b v="0"/>
    <s v=""/>
    <s v=""/>
    <s v=""/>
    <s v=""/>
    <s v=""/>
    <s v="License Condition"/>
    <s v="All UK Gas Market Participants"/>
    <b v="1"/>
    <b v="1"/>
    <b v="1"/>
    <s v="Service Area 1: Manage Supply Point Registration"/>
    <s v="Five to Twenty"/>
    <s v="High"/>
    <b v="1"/>
    <b v="1"/>
    <b v="1"/>
    <b v="0"/>
    <b v="0"/>
    <b v="1"/>
    <s v="No Date"/>
    <s v="No Date"/>
    <s v="No Date"/>
    <s v="No Date"/>
  </r>
  <r>
    <s v="4642"/>
    <s v="1. Start-Up (Progressing through change governance)"/>
    <x v="0"/>
    <s v="Address Maintenance Solution"/>
    <s v="CR (Internal)"/>
    <s v="LIVE"/>
    <s v="A9 - Internal change progressing through capture"/>
    <n v="0"/>
    <s v=""/>
    <s v=""/>
    <s v="R &amp; N"/>
    <d v="2018-04-03T00:00:00"/>
    <s v="Nandini Kundu"/>
    <s v="Simon Harris"/>
    <s v=""/>
    <s v=""/>
    <s v="Third Party SI / Service Provider"/>
    <s v=""/>
    <d v="2018-10-01T00:00:00"/>
    <s v="No Date"/>
    <d v="2018-10-01T00:00:00"/>
    <s v="ISU"/>
    <s v="SPA"/>
    <s v="60-100 days"/>
    <b v="0"/>
    <s v=""/>
    <s v=""/>
    <s v=""/>
    <s v=""/>
    <s v=""/>
    <s v="License Condition"/>
    <s v="All UK Gas Market Participants"/>
    <b v="1"/>
    <b v="1"/>
    <b v="1"/>
    <s v="Service Area 1: Manage Supply Point Registration"/>
    <s v="One"/>
    <s v="Medium"/>
    <b v="0"/>
    <b v="0"/>
    <b v="0"/>
    <b v="0"/>
    <b v="0"/>
    <b v="0"/>
    <s v="No Date"/>
    <s v="No Date"/>
    <s v="No Date"/>
    <s v="No Date"/>
  </r>
  <r>
    <s v="4612"/>
    <s v="1. Start-Up (Progressing through change governance)"/>
    <x v="13"/>
    <s v="RGMA Activity on Transfer Date"/>
    <s v="CR (Internal)"/>
    <s v="LIVE"/>
    <s v="B1 - Start Up In Progress (Awaiting PAT/RACI)"/>
    <n v="0"/>
    <s v=""/>
    <s v=""/>
    <s v="R &amp; N"/>
    <d v="2018-02-20T00:00:00"/>
    <s v="John Harris"/>
    <s v="Matt Rider"/>
    <s v="Sep2018"/>
    <s v=""/>
    <s v="Third Party SI / Service Provider"/>
    <s v=""/>
    <d v="2018-09-10T00:00:00"/>
    <s v="No Date"/>
    <d v="2018-04-01T00:00:00"/>
    <s v="ISU"/>
    <s v="Reads"/>
    <s v="100+ days"/>
    <b v="0"/>
    <s v=""/>
    <s v=""/>
    <s v=""/>
    <s v=""/>
    <s v=""/>
    <s v="Xoserve Internal CR (business improvement initiative)"/>
    <s v="All UK Gas Market Participants"/>
    <b v="1"/>
    <b v="0"/>
    <b v="0"/>
    <s v="Service Area 23: Internal"/>
    <s v="Two to Five"/>
    <s v="High"/>
    <b v="1"/>
    <b v="1"/>
    <b v="0"/>
    <b v="0"/>
    <b v="1"/>
    <b v="1"/>
    <s v="No Date"/>
    <s v="No Date"/>
    <s v="No Date"/>
    <s v="No Date"/>
  </r>
  <r>
    <s v="4658"/>
    <s v="2. Change sanction/approved and in project delivery"/>
    <x v="5"/>
    <s v="Read validation – increasing outer tolerance value for specific AQ bands for Class 3 &amp; 4 Meter Points"/>
    <s v="CP"/>
    <s v="LIVE"/>
    <s v="D1 - Change in delivery"/>
    <n v="0"/>
    <s v=""/>
    <s v=""/>
    <s v="R &amp; N"/>
    <d v="2018-04-25T00:00:00"/>
    <s v="Emma Smith"/>
    <s v="Padmini Duvvuri"/>
    <s v=""/>
    <s v=""/>
    <s v="Third Party SI / Service Provider"/>
    <s v=""/>
    <d v="2018-08-02T00:00:00"/>
    <s v="No Date"/>
    <d v="2018-06-01T00:00:00"/>
    <s v="ISU"/>
    <s v="Reads"/>
    <s v="30-60 days"/>
    <b v="0"/>
    <s v=""/>
    <s v=""/>
    <s v=""/>
    <s v=""/>
    <s v=""/>
    <s v="ChMC endorsed Change Proposal"/>
    <s v="One Market Group"/>
    <b v="1"/>
    <b v="0"/>
    <b v="0"/>
    <s v="Service Area 5: Metered Volume and Metered Quantity"/>
    <s v="One"/>
    <s v="Medium"/>
    <b v="1"/>
    <b v="1"/>
    <b v="1"/>
    <b v="0"/>
    <b v="1"/>
    <b v="1"/>
    <d v="2018-11-02T00:00:00"/>
    <s v="No Date"/>
    <d v="2018-07-23T00:00:00"/>
    <s v="No Date"/>
  </r>
  <r>
    <s v="4576"/>
    <s v="2. Change sanction/approved and in project delivery"/>
    <x v="13"/>
    <s v=" Class 4 Transfer Reads not visible to shippers in DES"/>
    <s v="CP"/>
    <s v="LIVE"/>
    <s v="D1 - Change in delivery"/>
    <n v="0"/>
    <s v=""/>
    <s v=""/>
    <s v="R &amp; N"/>
    <d v="2018-01-09T00:00:00"/>
    <s v="Alison Cross"/>
    <s v="Matt Rider"/>
    <s v="Sep2018"/>
    <s v=""/>
    <s v="Third Party SI / Service Provider"/>
    <s v="XO3630"/>
    <d v="2018-09-14T00:00:00"/>
    <s v="No Date"/>
    <d v="2018-09-30T00:00:00"/>
    <s v="BW"/>
    <s v="Portal"/>
    <s v="30-60 days"/>
    <b v="1"/>
    <s v="External Customer"/>
    <s v="Monthly"/>
    <s v="One"/>
    <s v="Low"/>
    <d v="2018-03-30T00:00:00"/>
    <s v="ChMC endorsed Change Proposal"/>
    <s v="Multiple Market Participants"/>
    <b v="1"/>
    <b v="0"/>
    <b v="0"/>
    <s v="Service Area 23: Internal"/>
    <s v="One"/>
    <s v="Low"/>
    <b v="0"/>
    <b v="0"/>
    <b v="0"/>
    <b v="0"/>
    <b v="0"/>
    <b v="0"/>
    <d v="2018-03-07T00:00:00"/>
    <s v="No Date"/>
    <d v="2018-05-09T00:00:00"/>
    <s v="No Date"/>
  </r>
  <r>
    <s v="4699"/>
    <s v="1. Start-Up (Progressing through change governance)"/>
    <x v="0"/>
    <s v="Minor Release Drop 2 – Sept-18"/>
    <s v="CR (Internal)"/>
    <s v="LIVE"/>
    <s v="A9 - Internal change progressing through capture"/>
    <n v="0"/>
    <s v=""/>
    <s v=""/>
    <s v="R &amp; N"/>
    <d v="2018-06-12T00:00:00"/>
    <s v="Julie Bretherton"/>
    <s v="Matt Rider"/>
    <s v=""/>
    <s v=""/>
    <s v="Third Party SI / Service Provider"/>
    <s v=""/>
    <s v="No Date"/>
    <s v="No Date"/>
    <d v="2018-11-06T00:00:00"/>
    <s v="No Application"/>
    <s v="No Process"/>
    <s v="No Delivery Effort"/>
    <b v="0"/>
    <s v=""/>
    <s v=""/>
    <s v=""/>
    <s v=""/>
    <s v=""/>
    <s v="No Change Driver"/>
    <s v="No Change Beneficiary"/>
    <b v="0"/>
    <b v="0"/>
    <b v="0"/>
    <s v="No DSC Service Area"/>
    <s v="No Number of impacted DSC Service Areas"/>
    <s v="No Change Improvement Scale"/>
    <b v="0"/>
    <b v="0"/>
    <b v="0"/>
    <b v="0"/>
    <b v="0"/>
    <b v="0"/>
    <s v="No Date"/>
    <s v="No Date"/>
    <s v="No Date"/>
    <s v="No Date"/>
  </r>
  <r>
    <s v="4711"/>
    <s v="1. Start-Up (Progressing through change governance)"/>
    <x v="0"/>
    <s v="Feasibility Study to Analyse Alignment of Release Dates for Electricity and Gas"/>
    <s v="CR (Internal)"/>
    <s v="LIVE"/>
    <s v="B1 - Start Up In Progress (Awaiting PAT/RACI)"/>
    <n v="0"/>
    <s v=""/>
    <s v=""/>
    <s v="R &amp; N"/>
    <d v="2018-07-02T00:00:00"/>
    <s v="Padmini Duvvuri"/>
    <s v="Catrin Morgan"/>
    <s v=""/>
    <s v=""/>
    <s v="Third Party SI / Service Provider"/>
    <s v=""/>
    <s v="No Date"/>
    <s v="No Date"/>
    <d v="2018-07-31T00:00:00"/>
    <s v="ISU"/>
    <s v="Other"/>
    <s v="0-30 days"/>
    <b v="0"/>
    <s v=""/>
    <s v=""/>
    <s v=""/>
    <s v=""/>
    <s v=""/>
    <s v="Xoserve Internal CR (business improvement initiative)"/>
    <s v="All UK Gas Market Participants"/>
    <b v="1"/>
    <b v="1"/>
    <b v="1"/>
    <s v="Service Area 23: Internal"/>
    <s v="No Number of impacted DSC Service Areas"/>
    <s v="High"/>
    <b v="0"/>
    <b v="0"/>
    <b v="0"/>
    <b v="0"/>
    <b v="0"/>
    <b v="0"/>
    <s v="No Date"/>
    <s v="No Date"/>
    <s v="No Date"/>
    <s v="No Date"/>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19" firstHeaderRow="1" firstDataRow="1" firstDataCol="1"/>
  <pivotFields count="48">
    <pivotField dataField="1" showAll="0"/>
    <pivotField showAll="0"/>
    <pivotField axis="axisRow" showAll="0" sortType="descending">
      <items count="42">
        <item x="14"/>
        <item x="8"/>
        <item x="7"/>
        <item m="1" x="16"/>
        <item m="1" x="24"/>
        <item m="1" x="37"/>
        <item x="9"/>
        <item m="1" x="21"/>
        <item m="1" x="35"/>
        <item m="1" x="22"/>
        <item m="1" x="30"/>
        <item x="4"/>
        <item m="1" x="31"/>
        <item m="1" x="27"/>
        <item m="1" x="23"/>
        <item x="2"/>
        <item m="1" x="29"/>
        <item m="1" x="34"/>
        <item m="1" x="25"/>
        <item x="1"/>
        <item x="11"/>
        <item m="1" x="39"/>
        <item x="10"/>
        <item x="5"/>
        <item m="1" x="32"/>
        <item x="13"/>
        <item x="6"/>
        <item m="1" x="20"/>
        <item m="1" x="15"/>
        <item x="3"/>
        <item x="0"/>
        <item m="1" x="19"/>
        <item m="1" x="38"/>
        <item m="1" x="18"/>
        <item m="1" x="26"/>
        <item x="12"/>
        <item m="1" x="40"/>
        <item m="1" x="33"/>
        <item m="1" x="17"/>
        <item m="1" x="28"/>
        <item m="1" x="36"/>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6">
    <i>
      <x/>
    </i>
    <i>
      <x v="1"/>
    </i>
    <i>
      <x v="2"/>
    </i>
    <i>
      <x v="6"/>
    </i>
    <i>
      <x v="11"/>
    </i>
    <i>
      <x v="15"/>
    </i>
    <i>
      <x v="19"/>
    </i>
    <i>
      <x v="20"/>
    </i>
    <i>
      <x v="22"/>
    </i>
    <i>
      <x v="23"/>
    </i>
    <i>
      <x v="25"/>
    </i>
    <i>
      <x v="26"/>
    </i>
    <i>
      <x v="29"/>
    </i>
    <i>
      <x v="30"/>
    </i>
    <i>
      <x v="35"/>
    </i>
    <i t="grand">
      <x/>
    </i>
  </rowItems>
  <colItems count="1">
    <i/>
  </colItems>
  <dataFields count="1">
    <dataField name="Count of XRN Ref" fld="0" subtotal="count" baseField="0" baseItem="0"/>
  </dataFields>
  <formats count="2">
    <format dxfId="21">
      <pivotArea outline="0" collapsedLevelsAreSubtotals="1" fieldPosition="0"/>
    </format>
    <format dxfId="2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
  <sheetViews>
    <sheetView showGridLines="0" topLeftCell="F1" zoomScale="85" zoomScaleNormal="85" workbookViewId="0">
      <selection activeCell="F1" sqref="F1"/>
    </sheetView>
  </sheetViews>
  <sheetFormatPr defaultRowHeight="15" x14ac:dyDescent="0.25"/>
  <cols>
    <col min="18" max="18" width="8.85546875" style="12"/>
    <col min="19" max="19" width="18.28515625" style="28" customWidth="1"/>
  </cols>
  <sheetData>
    <row r="1" spans="1:26" ht="14.45" x14ac:dyDescent="0.3">
      <c r="A1" s="27"/>
      <c r="B1" s="27"/>
      <c r="C1" s="27"/>
      <c r="D1" s="27"/>
      <c r="E1" s="27"/>
      <c r="F1" s="27"/>
      <c r="G1" s="27"/>
      <c r="H1" s="27"/>
      <c r="I1" s="27"/>
      <c r="J1" s="27"/>
      <c r="K1" s="27"/>
      <c r="L1" s="27"/>
      <c r="M1" s="27"/>
      <c r="N1" s="27"/>
      <c r="O1" s="27"/>
      <c r="P1" s="27"/>
      <c r="Q1" s="27"/>
      <c r="R1" s="35"/>
      <c r="S1" s="26"/>
      <c r="T1" s="27"/>
      <c r="U1" s="27"/>
      <c r="V1" s="27"/>
      <c r="W1" s="27"/>
      <c r="X1" s="27"/>
      <c r="Y1" s="27"/>
      <c r="Z1" s="27"/>
    </row>
    <row r="2" spans="1:26" ht="14.45" customHeight="1" x14ac:dyDescent="0.3">
      <c r="A2" s="27"/>
      <c r="B2" s="27"/>
      <c r="C2" s="27"/>
      <c r="D2" s="27"/>
      <c r="E2" s="27"/>
      <c r="F2" s="66" t="s">
        <v>0</v>
      </c>
      <c r="G2" s="66"/>
      <c r="H2" s="66"/>
      <c r="I2" s="66"/>
      <c r="J2" s="66"/>
      <c r="K2" s="66"/>
      <c r="L2" s="66"/>
      <c r="M2" s="66"/>
      <c r="N2" s="66"/>
      <c r="O2" s="66"/>
      <c r="P2" s="66"/>
      <c r="Q2" s="27"/>
      <c r="R2" s="64" t="s">
        <v>1</v>
      </c>
      <c r="S2" s="64"/>
      <c r="T2" s="27"/>
      <c r="U2" s="27"/>
      <c r="V2" s="27"/>
      <c r="W2" s="27"/>
      <c r="X2" s="27"/>
      <c r="Y2" s="27"/>
      <c r="Z2" s="27"/>
    </row>
    <row r="3" spans="1:26" ht="14.45" x14ac:dyDescent="0.3">
      <c r="A3" s="27"/>
      <c r="B3" s="27"/>
      <c r="C3" s="27"/>
      <c r="D3" s="27"/>
      <c r="E3" s="27"/>
      <c r="F3" s="27"/>
      <c r="G3" s="67"/>
      <c r="H3" s="67"/>
      <c r="I3" s="67"/>
      <c r="J3" s="67"/>
      <c r="K3" s="67"/>
      <c r="L3" s="67"/>
      <c r="M3" s="67"/>
      <c r="N3" s="67"/>
      <c r="O3" s="67"/>
      <c r="P3" s="67"/>
      <c r="Q3" s="27"/>
      <c r="R3" s="15" t="s">
        <v>2</v>
      </c>
      <c r="S3" s="30" t="s">
        <v>3</v>
      </c>
      <c r="T3" s="27"/>
      <c r="U3" s="27"/>
      <c r="V3" s="27"/>
      <c r="W3" s="27"/>
      <c r="X3" s="27"/>
      <c r="Y3" s="27"/>
      <c r="Z3" s="27"/>
    </row>
    <row r="4" spans="1:26" ht="31.15" customHeight="1" x14ac:dyDescent="0.3">
      <c r="A4" s="27"/>
      <c r="B4" s="27"/>
      <c r="C4" s="27"/>
      <c r="D4" s="27"/>
      <c r="E4" s="27"/>
      <c r="F4" s="27"/>
      <c r="G4" s="65" t="s">
        <v>4</v>
      </c>
      <c r="H4" s="65"/>
      <c r="I4" s="65"/>
      <c r="J4" s="65"/>
      <c r="K4" s="65"/>
      <c r="L4" s="65"/>
      <c r="M4" s="65"/>
      <c r="N4" s="65"/>
      <c r="O4" s="65"/>
      <c r="P4" s="65"/>
      <c r="Q4" s="16"/>
      <c r="R4" s="29"/>
      <c r="S4" s="30" t="s">
        <v>5</v>
      </c>
      <c r="T4" s="27"/>
      <c r="U4" s="27"/>
      <c r="V4" s="27"/>
      <c r="W4" s="27"/>
      <c r="X4" s="27"/>
      <c r="Y4" s="27"/>
      <c r="Z4" s="27"/>
    </row>
    <row r="5" spans="1:26" ht="78.599999999999994" customHeight="1" x14ac:dyDescent="0.3">
      <c r="A5" s="27"/>
      <c r="B5" s="27"/>
      <c r="C5" s="27"/>
      <c r="D5" s="27"/>
      <c r="E5" s="27"/>
      <c r="F5" s="27"/>
      <c r="G5" s="65" t="s">
        <v>6</v>
      </c>
      <c r="H5" s="65"/>
      <c r="I5" s="65"/>
      <c r="J5" s="65"/>
      <c r="K5" s="65"/>
      <c r="L5" s="65"/>
      <c r="M5" s="65"/>
      <c r="N5" s="65"/>
      <c r="O5" s="65"/>
      <c r="P5" s="65"/>
      <c r="Q5" s="27"/>
      <c r="R5" s="17"/>
      <c r="S5" s="30" t="s">
        <v>7</v>
      </c>
      <c r="T5" s="27"/>
      <c r="U5" s="27"/>
      <c r="V5" s="27"/>
      <c r="W5" s="27"/>
      <c r="X5" s="27"/>
      <c r="Y5" s="27"/>
      <c r="Z5" s="27"/>
    </row>
    <row r="6" spans="1:26" ht="14.45" x14ac:dyDescent="0.3">
      <c r="A6" s="27"/>
      <c r="B6" s="27"/>
      <c r="C6" s="27"/>
      <c r="D6" s="27"/>
      <c r="E6" s="27"/>
      <c r="F6" s="27"/>
      <c r="G6" s="65" t="s">
        <v>8</v>
      </c>
      <c r="H6" s="65"/>
      <c r="I6" s="65"/>
      <c r="J6" s="65"/>
      <c r="K6" s="65"/>
      <c r="L6" s="65"/>
      <c r="M6" s="65"/>
      <c r="N6" s="65"/>
      <c r="O6" s="65"/>
      <c r="P6" s="65"/>
      <c r="Q6" s="27"/>
      <c r="R6" s="18"/>
      <c r="S6" s="30" t="s">
        <v>9</v>
      </c>
      <c r="T6" s="27"/>
      <c r="U6" s="27"/>
      <c r="V6" s="27"/>
      <c r="W6" s="27"/>
      <c r="X6" s="27"/>
      <c r="Y6" s="27"/>
      <c r="Z6" s="27"/>
    </row>
    <row r="7" spans="1:26" ht="15.6" customHeight="1" x14ac:dyDescent="0.3">
      <c r="A7" s="27"/>
      <c r="B7" s="27"/>
      <c r="C7" s="27"/>
      <c r="D7" s="27"/>
      <c r="E7" s="27"/>
      <c r="F7" s="27"/>
      <c r="G7" s="65" t="s">
        <v>10</v>
      </c>
      <c r="H7" s="65"/>
      <c r="I7" s="65"/>
      <c r="J7" s="65"/>
      <c r="K7" s="65"/>
      <c r="L7" s="65"/>
      <c r="M7" s="65"/>
      <c r="N7" s="65"/>
      <c r="O7" s="65"/>
      <c r="P7" s="65"/>
      <c r="Q7" s="27"/>
      <c r="R7" s="19" t="s">
        <v>11</v>
      </c>
      <c r="S7" s="30" t="s">
        <v>12</v>
      </c>
      <c r="T7" s="27"/>
      <c r="U7" s="27"/>
      <c r="V7" s="27"/>
      <c r="W7" s="27"/>
      <c r="X7" s="27"/>
      <c r="Y7" s="27"/>
      <c r="Z7" s="27"/>
    </row>
    <row r="8" spans="1:26" ht="48" customHeight="1" x14ac:dyDescent="0.3">
      <c r="A8" s="27"/>
      <c r="B8" s="27"/>
      <c r="C8" s="27"/>
      <c r="D8" s="27"/>
      <c r="E8" s="27"/>
      <c r="F8" s="27"/>
      <c r="G8" s="65"/>
      <c r="H8" s="65"/>
      <c r="I8" s="65"/>
      <c r="J8" s="65"/>
      <c r="K8" s="65"/>
      <c r="L8" s="65"/>
      <c r="M8" s="65"/>
      <c r="N8" s="65"/>
      <c r="O8" s="65"/>
      <c r="P8" s="65"/>
      <c r="Q8" s="27"/>
      <c r="R8" s="20" t="s">
        <v>11</v>
      </c>
      <c r="S8" s="30" t="s">
        <v>13</v>
      </c>
      <c r="T8" s="27"/>
      <c r="U8" s="27"/>
      <c r="V8" s="27"/>
      <c r="W8" s="27"/>
      <c r="X8" s="27"/>
      <c r="Y8" s="27"/>
      <c r="Z8" s="27"/>
    </row>
    <row r="9" spans="1:26" ht="15" customHeight="1" x14ac:dyDescent="0.3">
      <c r="A9" s="27"/>
      <c r="B9" s="27"/>
      <c r="C9" s="27"/>
      <c r="D9" s="27"/>
      <c r="E9" s="27"/>
      <c r="F9" s="27"/>
      <c r="G9" s="1"/>
      <c r="H9" s="1"/>
      <c r="I9" s="1"/>
      <c r="J9" s="1"/>
      <c r="K9" s="1"/>
      <c r="L9" s="1"/>
      <c r="M9" s="1"/>
      <c r="N9" s="1"/>
      <c r="O9" s="1"/>
      <c r="P9" s="1"/>
      <c r="Q9" s="27"/>
      <c r="R9" s="21" t="s">
        <v>11</v>
      </c>
      <c r="S9" s="30" t="s">
        <v>14</v>
      </c>
      <c r="T9" s="27"/>
      <c r="U9" s="27"/>
      <c r="V9" s="27"/>
      <c r="W9" s="27"/>
      <c r="X9" s="27"/>
      <c r="Y9" s="27"/>
      <c r="Z9" s="27"/>
    </row>
    <row r="10" spans="1:26" ht="28.15" customHeight="1" x14ac:dyDescent="0.25">
      <c r="A10" s="27"/>
      <c r="B10" s="27"/>
      <c r="C10" s="27"/>
      <c r="D10" s="27"/>
      <c r="E10" s="27"/>
      <c r="F10" s="27"/>
      <c r="G10" s="27"/>
      <c r="H10" s="27"/>
      <c r="I10" s="27"/>
      <c r="J10" s="27"/>
      <c r="K10" s="27"/>
      <c r="L10" s="27"/>
      <c r="M10" s="27"/>
      <c r="N10" s="27"/>
      <c r="O10" s="27"/>
      <c r="P10" s="27"/>
      <c r="Q10" s="27"/>
      <c r="R10" s="22" t="s">
        <v>11</v>
      </c>
      <c r="S10" s="30" t="s">
        <v>15</v>
      </c>
      <c r="T10" s="27"/>
      <c r="U10" s="27"/>
      <c r="V10" s="27"/>
      <c r="W10" s="27"/>
      <c r="X10" s="27"/>
      <c r="Y10" s="27"/>
      <c r="Z10" s="27"/>
    </row>
    <row r="11" spans="1:26" x14ac:dyDescent="0.25">
      <c r="A11" s="27"/>
      <c r="B11" s="27"/>
      <c r="C11" s="27"/>
      <c r="D11" s="27"/>
      <c r="E11" s="27"/>
      <c r="F11" s="27"/>
      <c r="G11" s="27"/>
      <c r="H11" s="27"/>
      <c r="I11" s="27"/>
      <c r="J11" s="27"/>
      <c r="K11" s="27"/>
      <c r="L11" s="27"/>
      <c r="M11" s="27"/>
      <c r="N11" s="27"/>
      <c r="O11" s="27"/>
      <c r="P11" s="27"/>
      <c r="Q11" s="27"/>
      <c r="R11" s="35"/>
      <c r="S11" s="26"/>
      <c r="T11" s="27"/>
      <c r="U11" s="27"/>
      <c r="V11" s="27"/>
      <c r="W11" s="27"/>
      <c r="X11" s="27"/>
      <c r="Y11" s="27"/>
      <c r="Z11" s="27"/>
    </row>
    <row r="12" spans="1:26" x14ac:dyDescent="0.25">
      <c r="A12" s="27"/>
      <c r="B12" s="27"/>
      <c r="C12" s="27"/>
      <c r="D12" s="27"/>
      <c r="E12" s="27"/>
      <c r="F12" s="27"/>
      <c r="G12" s="27"/>
      <c r="H12" s="27"/>
      <c r="I12" s="27"/>
      <c r="J12" s="27"/>
      <c r="K12" s="27"/>
      <c r="L12" s="27"/>
      <c r="M12" s="27"/>
      <c r="N12" s="27"/>
      <c r="O12" s="27"/>
      <c r="P12" s="27"/>
      <c r="Q12" s="27"/>
      <c r="R12" s="35"/>
      <c r="S12" s="26"/>
      <c r="T12" s="27"/>
      <c r="U12" s="27"/>
      <c r="V12" s="27"/>
      <c r="W12" s="27"/>
      <c r="X12" s="27"/>
      <c r="Y12" s="27"/>
      <c r="Z12" s="27"/>
    </row>
    <row r="13" spans="1:26" x14ac:dyDescent="0.25">
      <c r="A13" s="27"/>
      <c r="B13" s="27"/>
      <c r="C13" s="27"/>
      <c r="D13" s="27"/>
      <c r="E13" s="27"/>
      <c r="F13" s="27"/>
      <c r="G13" s="27"/>
      <c r="H13" s="27"/>
      <c r="I13" s="27"/>
      <c r="J13" s="27"/>
      <c r="K13" s="27"/>
      <c r="L13" s="27"/>
      <c r="M13" s="27"/>
      <c r="N13" s="27"/>
      <c r="O13" s="27"/>
      <c r="P13" s="27"/>
      <c r="Q13" s="27"/>
      <c r="R13" s="35"/>
      <c r="S13" s="26"/>
      <c r="T13" s="27"/>
      <c r="U13" s="27"/>
      <c r="V13" s="27"/>
      <c r="W13" s="27"/>
      <c r="X13" s="27"/>
      <c r="Y13" s="27"/>
      <c r="Z13" s="27"/>
    </row>
    <row r="14" spans="1:26" x14ac:dyDescent="0.25">
      <c r="A14" s="27"/>
      <c r="B14" s="27"/>
      <c r="C14" s="27"/>
      <c r="D14" s="27"/>
      <c r="E14" s="27"/>
      <c r="F14" s="27"/>
      <c r="G14" s="27"/>
      <c r="H14" s="27"/>
      <c r="I14" s="27"/>
      <c r="J14" s="27"/>
      <c r="K14" s="27"/>
      <c r="L14" s="27"/>
      <c r="M14" s="27"/>
      <c r="N14" s="27"/>
      <c r="O14" s="27"/>
      <c r="P14" s="27"/>
      <c r="Q14" s="27"/>
      <c r="R14" s="35"/>
      <c r="S14" s="26"/>
      <c r="T14" s="27"/>
      <c r="U14" s="27"/>
      <c r="V14" s="27"/>
      <c r="W14" s="27"/>
      <c r="X14" s="27"/>
      <c r="Y14" s="27"/>
      <c r="Z14" s="27"/>
    </row>
    <row r="15" spans="1:26" x14ac:dyDescent="0.25">
      <c r="A15" s="27"/>
      <c r="B15" s="27"/>
      <c r="C15" s="27"/>
      <c r="D15" s="27"/>
      <c r="E15" s="27"/>
      <c r="F15" s="27"/>
      <c r="G15" s="27"/>
      <c r="H15" s="27"/>
      <c r="I15" s="27"/>
      <c r="J15" s="27"/>
      <c r="K15" s="27"/>
      <c r="L15" s="27"/>
      <c r="M15" s="27"/>
      <c r="N15" s="27"/>
      <c r="O15" s="27"/>
      <c r="P15" s="27"/>
      <c r="Q15" s="27"/>
      <c r="R15" s="35"/>
      <c r="S15" s="26"/>
      <c r="T15" s="27"/>
      <c r="U15" s="27"/>
      <c r="V15" s="27"/>
      <c r="W15" s="27"/>
      <c r="X15" s="27"/>
      <c r="Y15" s="27"/>
      <c r="Z15" s="27"/>
    </row>
    <row r="16" spans="1:26" x14ac:dyDescent="0.25">
      <c r="A16" s="27"/>
      <c r="B16" s="27"/>
      <c r="C16" s="27"/>
      <c r="D16" s="27"/>
      <c r="E16" s="27"/>
      <c r="F16" s="27"/>
      <c r="G16" s="27"/>
      <c r="H16" s="27"/>
      <c r="I16" s="27"/>
      <c r="J16" s="27"/>
      <c r="K16" s="27"/>
      <c r="L16" s="27"/>
      <c r="M16" s="27"/>
      <c r="N16" s="27"/>
      <c r="O16" s="27"/>
      <c r="P16" s="27"/>
      <c r="Q16" s="27"/>
      <c r="R16" s="35"/>
      <c r="S16" s="26"/>
      <c r="T16" s="27"/>
      <c r="U16" s="27"/>
      <c r="V16" s="27"/>
      <c r="W16" s="27"/>
      <c r="X16" s="27"/>
      <c r="Y16" s="27"/>
      <c r="Z16" s="27"/>
    </row>
    <row r="17" spans="1:26" x14ac:dyDescent="0.25">
      <c r="A17" s="27"/>
      <c r="B17" s="27"/>
      <c r="C17" s="27"/>
      <c r="D17" s="27"/>
      <c r="E17" s="27"/>
      <c r="F17" s="27"/>
      <c r="G17" s="27"/>
      <c r="H17" s="27"/>
      <c r="I17" s="27"/>
      <c r="J17" s="27"/>
      <c r="K17" s="27"/>
      <c r="L17" s="27"/>
      <c r="M17" s="27"/>
      <c r="N17" s="27"/>
      <c r="O17" s="27"/>
      <c r="P17" s="27"/>
      <c r="Q17" s="27"/>
      <c r="R17" s="35"/>
      <c r="S17" s="26"/>
      <c r="T17" s="27"/>
      <c r="U17" s="27"/>
      <c r="V17" s="27"/>
      <c r="W17" s="27"/>
      <c r="X17" s="27"/>
      <c r="Y17" s="27"/>
      <c r="Z17" s="27"/>
    </row>
    <row r="18" spans="1:26" x14ac:dyDescent="0.25">
      <c r="A18" s="27"/>
      <c r="B18" s="27"/>
      <c r="C18" s="27"/>
      <c r="D18" s="27"/>
      <c r="E18" s="27"/>
      <c r="F18" s="27"/>
      <c r="G18" s="27"/>
      <c r="H18" s="27"/>
      <c r="I18" s="27"/>
      <c r="J18" s="27"/>
      <c r="K18" s="27"/>
      <c r="L18" s="27"/>
      <c r="M18" s="27"/>
      <c r="N18" s="27"/>
      <c r="O18" s="27"/>
      <c r="P18" s="27"/>
      <c r="Q18" s="27"/>
      <c r="R18" s="35"/>
      <c r="S18" s="26"/>
      <c r="T18" s="27"/>
      <c r="U18" s="27"/>
      <c r="V18" s="27"/>
      <c r="W18" s="27"/>
      <c r="X18" s="27"/>
      <c r="Y18" s="27"/>
      <c r="Z18" s="27"/>
    </row>
    <row r="19" spans="1:26" x14ac:dyDescent="0.25">
      <c r="A19" s="27"/>
      <c r="B19" s="27"/>
      <c r="C19" s="27"/>
      <c r="D19" s="27"/>
      <c r="E19" s="27"/>
      <c r="F19" s="27"/>
      <c r="G19" s="27"/>
      <c r="H19" s="27"/>
      <c r="I19" s="27"/>
      <c r="J19" s="27"/>
      <c r="K19" s="27"/>
      <c r="L19" s="27"/>
      <c r="M19" s="27"/>
      <c r="N19" s="27"/>
      <c r="O19" s="27"/>
      <c r="P19" s="27"/>
      <c r="Q19" s="27"/>
      <c r="R19" s="35"/>
      <c r="S19" s="26"/>
      <c r="T19" s="27"/>
      <c r="U19" s="27"/>
      <c r="V19" s="27"/>
      <c r="W19" s="27"/>
      <c r="X19" s="27"/>
      <c r="Y19" s="27"/>
      <c r="Z19" s="27"/>
    </row>
    <row r="20" spans="1:26" x14ac:dyDescent="0.25">
      <c r="A20" s="27"/>
      <c r="B20" s="27"/>
      <c r="C20" s="27"/>
      <c r="D20" s="27"/>
      <c r="E20" s="27"/>
      <c r="F20" s="27"/>
      <c r="G20" s="27"/>
      <c r="H20" s="27"/>
      <c r="I20" s="27"/>
      <c r="J20" s="27"/>
      <c r="K20" s="27"/>
      <c r="L20" s="27"/>
      <c r="M20" s="27"/>
      <c r="N20" s="27"/>
      <c r="O20" s="27"/>
      <c r="P20" s="27"/>
      <c r="Q20" s="27"/>
      <c r="R20" s="35"/>
      <c r="S20" s="26"/>
      <c r="T20" s="27"/>
      <c r="U20" s="27"/>
      <c r="V20" s="27"/>
      <c r="W20" s="27"/>
      <c r="X20" s="27"/>
      <c r="Y20" s="27"/>
      <c r="Z20" s="27"/>
    </row>
    <row r="21" spans="1:26" x14ac:dyDescent="0.25">
      <c r="A21" s="27"/>
      <c r="B21" s="27"/>
      <c r="C21" s="27"/>
      <c r="D21" s="27"/>
      <c r="E21" s="27"/>
      <c r="F21" s="27"/>
      <c r="G21" s="27"/>
      <c r="H21" s="27"/>
      <c r="I21" s="27"/>
      <c r="J21" s="27"/>
      <c r="K21" s="27"/>
      <c r="L21" s="27"/>
      <c r="M21" s="27"/>
      <c r="N21" s="27"/>
      <c r="O21" s="27"/>
      <c r="P21" s="27"/>
      <c r="Q21" s="27"/>
      <c r="R21" s="35"/>
      <c r="S21" s="26"/>
      <c r="T21" s="27"/>
      <c r="U21" s="27"/>
      <c r="V21" s="27"/>
      <c r="W21" s="27"/>
      <c r="X21" s="27"/>
      <c r="Y21" s="27"/>
      <c r="Z21" s="27"/>
    </row>
    <row r="22" spans="1:26" x14ac:dyDescent="0.25">
      <c r="A22" s="27"/>
      <c r="B22" s="27"/>
      <c r="C22" s="27"/>
      <c r="D22" s="27"/>
      <c r="E22" s="27"/>
      <c r="F22" s="27"/>
      <c r="G22" s="27"/>
      <c r="H22" s="27"/>
      <c r="I22" s="27"/>
      <c r="J22" s="27"/>
      <c r="K22" s="27"/>
      <c r="L22" s="27"/>
      <c r="M22" s="27"/>
      <c r="N22" s="27"/>
      <c r="O22" s="27"/>
      <c r="P22" s="27"/>
      <c r="Q22" s="27"/>
      <c r="R22" s="35"/>
      <c r="S22" s="26"/>
      <c r="T22" s="27"/>
      <c r="U22" s="27"/>
      <c r="V22" s="27"/>
      <c r="W22" s="27"/>
      <c r="X22" s="27"/>
      <c r="Y22" s="27"/>
      <c r="Z22" s="27"/>
    </row>
    <row r="23" spans="1:26" ht="14.45" x14ac:dyDescent="0.3">
      <c r="A23" s="27"/>
      <c r="B23" s="27"/>
      <c r="C23" s="27"/>
      <c r="D23" s="27"/>
      <c r="E23" s="27"/>
      <c r="F23" s="27"/>
      <c r="G23" s="27"/>
      <c r="H23" s="27"/>
      <c r="I23" s="27"/>
      <c r="J23" s="27"/>
      <c r="K23" s="27"/>
      <c r="L23" s="27"/>
      <c r="M23" s="27"/>
      <c r="N23" s="27"/>
      <c r="O23" s="27"/>
      <c r="P23" s="27"/>
      <c r="Q23" s="27"/>
      <c r="R23" s="35"/>
      <c r="S23" s="26"/>
      <c r="T23" s="27"/>
      <c r="U23" s="27"/>
      <c r="V23" s="27"/>
      <c r="W23" s="27"/>
      <c r="X23" s="27"/>
      <c r="Y23" s="27"/>
      <c r="Z23" s="27"/>
    </row>
    <row r="24" spans="1:26" x14ac:dyDescent="0.25">
      <c r="A24" s="27"/>
      <c r="B24" s="27"/>
      <c r="C24" s="27"/>
      <c r="D24" s="27"/>
      <c r="E24" s="27"/>
      <c r="F24" s="27"/>
      <c r="G24" s="27"/>
      <c r="H24" s="27"/>
      <c r="I24" s="27"/>
      <c r="J24" s="27"/>
      <c r="K24" s="27"/>
      <c r="L24" s="27"/>
      <c r="M24" s="27"/>
      <c r="N24" s="27"/>
      <c r="O24" s="27"/>
      <c r="P24" s="27"/>
      <c r="Q24" s="27"/>
      <c r="R24" s="35"/>
      <c r="S24" s="26"/>
      <c r="T24" s="27"/>
      <c r="U24" s="27"/>
      <c r="V24" s="27"/>
      <c r="W24" s="27"/>
      <c r="X24" s="27"/>
      <c r="Y24" s="27"/>
      <c r="Z24" s="27"/>
    </row>
    <row r="25" spans="1:26" x14ac:dyDescent="0.25">
      <c r="A25" s="27"/>
      <c r="B25" s="27"/>
      <c r="C25" s="27"/>
      <c r="D25" s="27"/>
      <c r="E25" s="27"/>
      <c r="F25" s="27"/>
      <c r="G25" s="27"/>
      <c r="H25" s="27"/>
      <c r="I25" s="27"/>
      <c r="J25" s="27"/>
      <c r="K25" s="27"/>
      <c r="L25" s="27"/>
      <c r="M25" s="27"/>
      <c r="N25" s="27"/>
      <c r="O25" s="27"/>
      <c r="P25" s="27"/>
      <c r="Q25" s="27"/>
      <c r="R25" s="35"/>
      <c r="S25" s="26"/>
      <c r="T25" s="27"/>
      <c r="U25" s="27"/>
      <c r="V25" s="27"/>
      <c r="W25" s="27"/>
      <c r="X25" s="27"/>
      <c r="Y25" s="27"/>
      <c r="Z25" s="27"/>
    </row>
    <row r="26" spans="1:26" x14ac:dyDescent="0.25">
      <c r="A26" s="27"/>
      <c r="B26" s="27"/>
      <c r="C26" s="27"/>
      <c r="D26" s="27"/>
      <c r="E26" s="27"/>
      <c r="F26" s="27"/>
      <c r="G26" s="27"/>
      <c r="H26" s="27"/>
      <c r="I26" s="27"/>
      <c r="J26" s="27"/>
      <c r="K26" s="27"/>
      <c r="L26" s="27"/>
      <c r="M26" s="27"/>
      <c r="N26" s="27"/>
      <c r="O26" s="27"/>
      <c r="P26" s="27"/>
      <c r="Q26" s="27"/>
      <c r="R26" s="35"/>
      <c r="S26" s="26"/>
      <c r="T26" s="27"/>
      <c r="U26" s="27"/>
      <c r="V26" s="27"/>
      <c r="W26" s="27"/>
      <c r="X26" s="27"/>
      <c r="Y26" s="27"/>
      <c r="Z26" s="27"/>
    </row>
    <row r="27" spans="1:26" x14ac:dyDescent="0.25">
      <c r="A27" s="27"/>
      <c r="B27" s="27"/>
      <c r="C27" s="27"/>
      <c r="D27" s="27"/>
      <c r="E27" s="27"/>
      <c r="F27" s="27"/>
      <c r="G27" s="27"/>
      <c r="H27" s="27"/>
      <c r="I27" s="27"/>
      <c r="J27" s="27"/>
      <c r="K27" s="27"/>
      <c r="L27" s="27"/>
      <c r="M27" s="27"/>
      <c r="N27" s="27"/>
      <c r="O27" s="27"/>
      <c r="P27" s="27"/>
      <c r="Q27" s="27"/>
      <c r="R27" s="35"/>
      <c r="S27" s="26"/>
      <c r="T27" s="27"/>
      <c r="U27" s="27"/>
      <c r="V27" s="27"/>
      <c r="W27" s="27"/>
      <c r="X27" s="27"/>
      <c r="Y27" s="27"/>
      <c r="Z27" s="27"/>
    </row>
    <row r="28" spans="1:26" x14ac:dyDescent="0.25">
      <c r="A28" s="27"/>
      <c r="B28" s="27"/>
      <c r="C28" s="27"/>
      <c r="D28" s="27"/>
      <c r="E28" s="27"/>
      <c r="F28" s="27"/>
      <c r="G28" s="27"/>
      <c r="H28" s="27"/>
      <c r="I28" s="27"/>
      <c r="J28" s="27"/>
      <c r="K28" s="27"/>
      <c r="L28" s="27"/>
      <c r="M28" s="27"/>
      <c r="N28" s="27"/>
      <c r="O28" s="27"/>
      <c r="P28" s="27"/>
      <c r="Q28" s="27"/>
      <c r="R28" s="35"/>
      <c r="S28" s="26"/>
      <c r="T28" s="27"/>
      <c r="U28" s="27"/>
      <c r="V28" s="27"/>
      <c r="W28" s="27"/>
      <c r="X28" s="27"/>
      <c r="Y28" s="27"/>
      <c r="Z28" s="27"/>
    </row>
    <row r="29" spans="1:26" x14ac:dyDescent="0.25">
      <c r="A29" s="27"/>
      <c r="B29" s="27"/>
      <c r="C29" s="27"/>
      <c r="D29" s="27"/>
      <c r="E29" s="27"/>
      <c r="F29" s="27"/>
      <c r="G29" s="27"/>
      <c r="H29" s="27"/>
      <c r="I29" s="27"/>
      <c r="J29" s="27"/>
      <c r="K29" s="27"/>
      <c r="L29" s="27"/>
      <c r="M29" s="27"/>
      <c r="N29" s="27"/>
      <c r="O29" s="27"/>
      <c r="P29" s="27"/>
      <c r="Q29" s="27"/>
      <c r="R29" s="35"/>
      <c r="S29" s="26"/>
      <c r="T29" s="27"/>
      <c r="U29" s="27"/>
      <c r="V29" s="27"/>
      <c r="W29" s="27"/>
      <c r="X29" s="27"/>
      <c r="Y29" s="27"/>
      <c r="Z29" s="27"/>
    </row>
    <row r="30" spans="1:26" x14ac:dyDescent="0.25">
      <c r="A30" s="27"/>
      <c r="B30" s="27"/>
      <c r="C30" s="27"/>
      <c r="D30" s="27"/>
      <c r="E30" s="27"/>
      <c r="F30" s="27"/>
      <c r="G30" s="27"/>
      <c r="H30" s="27"/>
      <c r="I30" s="27"/>
      <c r="J30" s="27"/>
      <c r="K30" s="27"/>
      <c r="L30" s="27"/>
      <c r="M30" s="27"/>
      <c r="N30" s="27"/>
      <c r="O30" s="27"/>
      <c r="P30" s="27"/>
      <c r="Q30" s="27"/>
      <c r="R30" s="35"/>
      <c r="S30" s="26"/>
      <c r="T30" s="27"/>
      <c r="U30" s="27"/>
      <c r="V30" s="27"/>
      <c r="W30" s="27"/>
      <c r="X30" s="27"/>
      <c r="Y30" s="27"/>
      <c r="Z30" s="27"/>
    </row>
    <row r="31" spans="1:26" x14ac:dyDescent="0.25">
      <c r="A31" s="27"/>
      <c r="B31" s="27"/>
      <c r="C31" s="27"/>
      <c r="D31" s="27"/>
      <c r="E31" s="27"/>
      <c r="F31" s="27"/>
      <c r="G31" s="27"/>
      <c r="H31" s="27"/>
      <c r="I31" s="27"/>
      <c r="J31" s="27"/>
      <c r="K31" s="27"/>
      <c r="L31" s="27"/>
      <c r="M31" s="27"/>
      <c r="N31" s="27"/>
      <c r="O31" s="27"/>
      <c r="P31" s="27"/>
      <c r="Q31" s="27"/>
      <c r="R31" s="35"/>
      <c r="S31" s="26"/>
      <c r="T31" s="27"/>
      <c r="U31" s="27"/>
      <c r="V31" s="27"/>
      <c r="W31" s="27"/>
      <c r="X31" s="27"/>
      <c r="Y31" s="27"/>
      <c r="Z31" s="27"/>
    </row>
    <row r="32" spans="1:26" x14ac:dyDescent="0.25">
      <c r="A32" s="27"/>
      <c r="B32" s="27"/>
      <c r="C32" s="27"/>
      <c r="D32" s="27"/>
      <c r="E32" s="27"/>
      <c r="F32" s="27"/>
      <c r="G32" s="27"/>
      <c r="H32" s="27"/>
      <c r="I32" s="27"/>
      <c r="J32" s="27"/>
      <c r="K32" s="27"/>
      <c r="L32" s="27"/>
      <c r="M32" s="27"/>
      <c r="N32" s="27"/>
      <c r="O32" s="27"/>
      <c r="P32" s="27"/>
      <c r="Q32" s="27"/>
      <c r="R32" s="35"/>
      <c r="S32" s="26"/>
      <c r="T32" s="27"/>
      <c r="U32" s="27"/>
      <c r="V32" s="27"/>
      <c r="W32" s="27"/>
      <c r="X32" s="27"/>
      <c r="Y32" s="27"/>
      <c r="Z32" s="27"/>
    </row>
    <row r="33" spans="1:26" x14ac:dyDescent="0.25">
      <c r="A33" s="27"/>
      <c r="B33" s="27"/>
      <c r="C33" s="27"/>
      <c r="D33" s="27"/>
      <c r="E33" s="27"/>
      <c r="F33" s="27"/>
      <c r="G33" s="27"/>
      <c r="H33" s="27"/>
      <c r="I33" s="27"/>
      <c r="J33" s="27"/>
      <c r="K33" s="27"/>
      <c r="L33" s="27"/>
      <c r="M33" s="27"/>
      <c r="N33" s="27"/>
      <c r="O33" s="27"/>
      <c r="P33" s="27"/>
      <c r="Q33" s="27"/>
      <c r="R33" s="35"/>
      <c r="S33" s="26"/>
      <c r="T33" s="27"/>
      <c r="U33" s="27"/>
      <c r="V33" s="27"/>
      <c r="W33" s="27"/>
      <c r="X33" s="27"/>
      <c r="Y33" s="27"/>
      <c r="Z33" s="27"/>
    </row>
    <row r="34" spans="1:26" x14ac:dyDescent="0.25">
      <c r="A34" s="27"/>
      <c r="B34" s="27"/>
      <c r="C34" s="27"/>
      <c r="D34" s="27"/>
      <c r="E34" s="27"/>
      <c r="F34" s="27"/>
      <c r="G34" s="27"/>
      <c r="H34" s="27"/>
      <c r="I34" s="27"/>
      <c r="J34" s="27"/>
      <c r="K34" s="27"/>
      <c r="L34" s="27"/>
      <c r="M34" s="27"/>
      <c r="N34" s="27"/>
      <c r="O34" s="27"/>
      <c r="P34" s="27"/>
      <c r="Q34" s="27"/>
      <c r="R34" s="35"/>
      <c r="S34" s="26"/>
      <c r="T34" s="27"/>
      <c r="U34" s="27"/>
      <c r="V34" s="27"/>
      <c r="W34" s="27"/>
      <c r="X34" s="27"/>
      <c r="Y34" s="27"/>
      <c r="Z34" s="27"/>
    </row>
    <row r="35" spans="1:26" x14ac:dyDescent="0.25">
      <c r="A35" s="27"/>
      <c r="B35" s="27"/>
      <c r="C35" s="27"/>
      <c r="D35" s="27"/>
      <c r="E35" s="27"/>
      <c r="F35" s="27"/>
      <c r="G35" s="27"/>
      <c r="H35" s="27"/>
      <c r="I35" s="27"/>
      <c r="J35" s="27"/>
      <c r="K35" s="27"/>
      <c r="L35" s="27"/>
      <c r="M35" s="27"/>
      <c r="N35" s="27"/>
      <c r="O35" s="27"/>
      <c r="P35" s="27"/>
      <c r="Q35" s="27"/>
      <c r="R35" s="35"/>
      <c r="S35" s="26"/>
      <c r="T35" s="27"/>
      <c r="U35" s="27"/>
      <c r="V35" s="27"/>
      <c r="W35" s="27"/>
      <c r="X35" s="27"/>
      <c r="Y35" s="27"/>
      <c r="Z35" s="27"/>
    </row>
    <row r="36" spans="1:26" x14ac:dyDescent="0.25">
      <c r="A36" s="27"/>
      <c r="B36" s="27"/>
      <c r="C36" s="27"/>
      <c r="D36" s="27"/>
      <c r="E36" s="27"/>
      <c r="F36" s="27"/>
      <c r="G36" s="27"/>
      <c r="H36" s="27"/>
      <c r="I36" s="27"/>
      <c r="J36" s="27"/>
      <c r="K36" s="27"/>
      <c r="L36" s="27"/>
      <c r="M36" s="27"/>
      <c r="N36" s="27"/>
      <c r="O36" s="27"/>
      <c r="P36" s="27"/>
      <c r="Q36" s="27"/>
      <c r="R36" s="35"/>
      <c r="S36" s="26"/>
      <c r="T36" s="27"/>
      <c r="U36" s="27"/>
      <c r="V36" s="27"/>
      <c r="W36" s="27"/>
      <c r="X36" s="27"/>
      <c r="Y36" s="27"/>
      <c r="Z36" s="27"/>
    </row>
    <row r="37" spans="1:26" x14ac:dyDescent="0.25">
      <c r="A37" s="27"/>
      <c r="B37" s="27"/>
      <c r="C37" s="27"/>
      <c r="D37" s="27"/>
      <c r="E37" s="27"/>
      <c r="F37" s="27"/>
      <c r="G37" s="27"/>
      <c r="H37" s="27"/>
      <c r="I37" s="27"/>
      <c r="J37" s="27"/>
      <c r="K37" s="27"/>
      <c r="L37" s="27"/>
      <c r="M37" s="27"/>
      <c r="N37" s="27"/>
      <c r="O37" s="27"/>
      <c r="P37" s="27"/>
      <c r="Q37" s="27"/>
      <c r="R37" s="35"/>
      <c r="S37" s="26"/>
      <c r="T37" s="27"/>
      <c r="U37" s="27"/>
      <c r="V37" s="27"/>
      <c r="W37" s="27"/>
      <c r="X37" s="27"/>
      <c r="Y37" s="27"/>
      <c r="Z37" s="27"/>
    </row>
    <row r="38" spans="1:26" x14ac:dyDescent="0.25">
      <c r="A38" s="27"/>
      <c r="B38" s="27"/>
      <c r="C38" s="27"/>
      <c r="D38" s="27"/>
      <c r="E38" s="27"/>
      <c r="F38" s="27"/>
      <c r="G38" s="27"/>
      <c r="H38" s="27"/>
      <c r="I38" s="27"/>
      <c r="J38" s="27"/>
      <c r="K38" s="27"/>
      <c r="L38" s="27"/>
      <c r="M38" s="27"/>
      <c r="N38" s="27"/>
      <c r="O38" s="27"/>
      <c r="P38" s="27"/>
      <c r="Q38" s="27"/>
      <c r="R38" s="35"/>
      <c r="S38" s="26"/>
      <c r="T38" s="27"/>
      <c r="U38" s="27"/>
      <c r="V38" s="27"/>
      <c r="W38" s="27"/>
      <c r="X38" s="27"/>
      <c r="Y38" s="27"/>
      <c r="Z38" s="27"/>
    </row>
    <row r="39" spans="1:26" x14ac:dyDescent="0.25">
      <c r="A39" s="27"/>
      <c r="B39" s="27"/>
      <c r="C39" s="27"/>
      <c r="D39" s="27"/>
      <c r="E39" s="27"/>
      <c r="F39" s="27"/>
      <c r="G39" s="27"/>
      <c r="H39" s="27"/>
      <c r="I39" s="27"/>
      <c r="J39" s="27"/>
      <c r="K39" s="27"/>
      <c r="L39" s="27"/>
      <c r="M39" s="27"/>
      <c r="N39" s="27"/>
      <c r="O39" s="27"/>
      <c r="P39" s="27"/>
      <c r="Q39" s="27"/>
      <c r="R39" s="35"/>
      <c r="S39" s="26"/>
      <c r="T39" s="27"/>
      <c r="U39" s="27"/>
      <c r="V39" s="27"/>
      <c r="W39" s="27"/>
      <c r="X39" s="27"/>
      <c r="Y39" s="27"/>
      <c r="Z39" s="27"/>
    </row>
    <row r="40" spans="1:26" x14ac:dyDescent="0.25">
      <c r="A40" s="27"/>
      <c r="B40" s="27"/>
      <c r="C40" s="27"/>
      <c r="D40" s="27"/>
      <c r="E40" s="27"/>
      <c r="F40" s="27"/>
      <c r="G40" s="27"/>
      <c r="H40" s="27"/>
      <c r="I40" s="27"/>
      <c r="J40" s="27"/>
      <c r="K40" s="27"/>
      <c r="L40" s="27"/>
      <c r="M40" s="27"/>
      <c r="N40" s="27"/>
      <c r="O40" s="27"/>
      <c r="P40" s="27"/>
      <c r="Q40" s="27"/>
      <c r="R40" s="35"/>
      <c r="S40" s="26"/>
      <c r="T40" s="27"/>
      <c r="U40" s="27"/>
      <c r="V40" s="27"/>
      <c r="W40" s="27"/>
      <c r="X40" s="27"/>
      <c r="Y40" s="27"/>
      <c r="Z40" s="27"/>
    </row>
  </sheetData>
  <mergeCells count="8">
    <mergeCell ref="R2:S2"/>
    <mergeCell ref="G6:P6"/>
    <mergeCell ref="G7:P7"/>
    <mergeCell ref="G8:P8"/>
    <mergeCell ref="F2:P2"/>
    <mergeCell ref="G3:P3"/>
    <mergeCell ref="G4:P4"/>
    <mergeCell ref="G5:P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3"/>
  <sheetViews>
    <sheetView zoomScale="70" zoomScaleNormal="70" workbookViewId="0">
      <pane ySplit="1" topLeftCell="A2" activePane="bottomLeft" state="frozen"/>
      <selection activeCell="B8" sqref="B8"/>
      <selection pane="bottomLeft" activeCell="C89" sqref="C89"/>
    </sheetView>
  </sheetViews>
  <sheetFormatPr defaultColWidth="19.5703125" defaultRowHeight="15" x14ac:dyDescent="0.25"/>
  <cols>
    <col min="1" max="1" width="19.85546875" style="40" bestFit="1" customWidth="1"/>
    <col min="2" max="2" width="75.140625" style="40" bestFit="1" customWidth="1"/>
    <col min="3" max="3" width="39.28515625" style="40" customWidth="1"/>
    <col min="4" max="4" width="131.5703125" style="40" customWidth="1"/>
    <col min="5" max="5" width="25" style="40" customWidth="1"/>
    <col min="6" max="6" width="27.7109375" style="40" customWidth="1"/>
    <col min="7" max="7" width="64.140625" style="40" customWidth="1"/>
    <col min="8" max="8" width="47.140625" style="34" customWidth="1"/>
    <col min="9" max="10" width="49.140625" style="40" customWidth="1"/>
    <col min="11" max="11" width="39.42578125" style="40" customWidth="1"/>
    <col min="12" max="12" width="29.42578125" style="31" customWidth="1"/>
    <col min="13" max="13" width="34.5703125" style="40" customWidth="1"/>
    <col min="14" max="14" width="29.42578125" style="40" customWidth="1"/>
    <col min="15" max="15" width="35.7109375" style="32" customWidth="1"/>
    <col min="16" max="16" width="35" style="40" customWidth="1"/>
    <col min="17" max="17" width="26.5703125" style="40" bestFit="1" customWidth="1"/>
    <col min="18" max="18" width="39.42578125" style="40" bestFit="1" customWidth="1"/>
    <col min="19" max="19" width="46.7109375" style="31" bestFit="1" customWidth="1"/>
    <col min="20" max="20" width="36.140625" style="31" bestFit="1" customWidth="1"/>
    <col min="21" max="21" width="35.28515625" style="31" bestFit="1" customWidth="1"/>
    <col min="22" max="22" width="33.5703125" style="40" bestFit="1" customWidth="1"/>
    <col min="23" max="23" width="31.7109375" style="40" bestFit="1" customWidth="1"/>
    <col min="24" max="24" width="40.42578125" style="40" bestFit="1" customWidth="1"/>
    <col min="25" max="25" width="37.5703125" style="40" bestFit="1" customWidth="1"/>
    <col min="26" max="26" width="30.140625" style="40" bestFit="1" customWidth="1"/>
    <col min="27" max="27" width="37.42578125" style="40" bestFit="1" customWidth="1"/>
    <col min="28" max="28" width="46" style="40" bestFit="1" customWidth="1"/>
    <col min="29" max="29" width="24.28515625" style="40" bestFit="1" customWidth="1"/>
    <col min="30" max="30" width="35.28515625" style="40" bestFit="1" customWidth="1"/>
    <col min="31" max="31" width="55.42578125" style="40" bestFit="1" customWidth="1"/>
    <col min="32" max="32" width="33" style="40" bestFit="1" customWidth="1"/>
    <col min="33" max="33" width="27.28515625" style="40" bestFit="1" customWidth="1"/>
    <col min="34" max="34" width="28.42578125" style="40" bestFit="1" customWidth="1"/>
    <col min="35" max="35" width="22.42578125" style="40" bestFit="1" customWidth="1"/>
    <col min="36" max="36" width="129.85546875" style="40" bestFit="1" customWidth="1"/>
    <col min="37" max="37" width="45.5703125" style="40" bestFit="1" customWidth="1"/>
    <col min="38" max="38" width="36.7109375" style="40" bestFit="1" customWidth="1"/>
    <col min="39" max="39" width="33" style="40" bestFit="1" customWidth="1"/>
    <col min="40" max="40" width="39.28515625" style="40" bestFit="1" customWidth="1"/>
    <col min="41" max="41" width="32" style="40" bestFit="1" customWidth="1"/>
    <col min="42" max="42" width="39.28515625" style="40" bestFit="1" customWidth="1"/>
    <col min="43" max="43" width="37.85546875" style="40" bestFit="1" customWidth="1"/>
    <col min="44" max="44" width="36.85546875" style="40" bestFit="1" customWidth="1"/>
    <col min="45" max="45" width="39.7109375" style="31" bestFit="1" customWidth="1"/>
    <col min="46" max="47" width="35.28515625" style="31" bestFit="1" customWidth="1"/>
    <col min="48" max="48" width="35.5703125" style="31" bestFit="1" customWidth="1"/>
    <col min="49" max="16384" width="19.5703125" style="40"/>
  </cols>
  <sheetData>
    <row r="1" spans="1:48" ht="28.9" x14ac:dyDescent="0.3">
      <c r="A1" s="14" t="s">
        <v>29</v>
      </c>
      <c r="B1" s="39" t="s">
        <v>30</v>
      </c>
      <c r="C1" s="2" t="s">
        <v>31</v>
      </c>
      <c r="D1" s="37" t="s">
        <v>32</v>
      </c>
      <c r="E1" s="37" t="s">
        <v>33</v>
      </c>
      <c r="F1" s="37" t="s">
        <v>34</v>
      </c>
      <c r="G1" s="37" t="s">
        <v>35</v>
      </c>
      <c r="H1" s="33" t="s">
        <v>153</v>
      </c>
      <c r="I1" s="42" t="s">
        <v>36</v>
      </c>
      <c r="J1" s="42" t="s">
        <v>37</v>
      </c>
      <c r="K1" s="38" t="s">
        <v>38</v>
      </c>
      <c r="L1" s="38" t="s">
        <v>39</v>
      </c>
      <c r="M1" s="37" t="s">
        <v>40</v>
      </c>
      <c r="N1" s="37" t="s">
        <v>41</v>
      </c>
      <c r="O1" s="13" t="s">
        <v>42</v>
      </c>
      <c r="P1" s="37" t="s">
        <v>43</v>
      </c>
      <c r="Q1" s="37" t="s">
        <v>44</v>
      </c>
      <c r="R1" s="37" t="s">
        <v>45</v>
      </c>
      <c r="S1" s="38" t="s">
        <v>46</v>
      </c>
      <c r="T1" s="38" t="s">
        <v>154</v>
      </c>
      <c r="U1" s="38" t="s">
        <v>47</v>
      </c>
      <c r="V1" s="37" t="s">
        <v>48</v>
      </c>
      <c r="W1" s="37" t="s">
        <v>49</v>
      </c>
      <c r="X1" s="37" t="s">
        <v>155</v>
      </c>
      <c r="Y1" s="37" t="s">
        <v>50</v>
      </c>
      <c r="Z1" s="37" t="s">
        <v>51</v>
      </c>
      <c r="AA1" s="37" t="s">
        <v>52</v>
      </c>
      <c r="AB1" s="37" t="s">
        <v>53</v>
      </c>
      <c r="AC1" s="37" t="s">
        <v>54</v>
      </c>
      <c r="AD1" s="37" t="s">
        <v>55</v>
      </c>
      <c r="AE1" s="37" t="s">
        <v>56</v>
      </c>
      <c r="AF1" s="37" t="s">
        <v>57</v>
      </c>
      <c r="AG1" s="37" t="s">
        <v>58</v>
      </c>
      <c r="AH1" s="37" t="s">
        <v>59</v>
      </c>
      <c r="AI1" s="37" t="s">
        <v>60</v>
      </c>
      <c r="AJ1" s="37" t="s">
        <v>61</v>
      </c>
      <c r="AK1" s="37" t="s">
        <v>62</v>
      </c>
      <c r="AL1" s="37" t="s">
        <v>63</v>
      </c>
      <c r="AM1" s="41" t="s">
        <v>64</v>
      </c>
      <c r="AN1" s="41" t="s">
        <v>65</v>
      </c>
      <c r="AO1" s="41" t="s">
        <v>66</v>
      </c>
      <c r="AP1" s="37" t="s">
        <v>67</v>
      </c>
      <c r="AQ1" s="37" t="s">
        <v>68</v>
      </c>
      <c r="AR1" s="37" t="s">
        <v>69</v>
      </c>
      <c r="AS1" s="38" t="s">
        <v>70</v>
      </c>
      <c r="AT1" s="38" t="s">
        <v>71</v>
      </c>
      <c r="AU1" s="38" t="s">
        <v>72</v>
      </c>
      <c r="AV1" s="38" t="s">
        <v>73</v>
      </c>
    </row>
    <row r="2" spans="1:48" ht="14.45" x14ac:dyDescent="0.3">
      <c r="A2" s="62" t="s">
        <v>179</v>
      </c>
      <c r="B2" s="54" t="str">
        <f>VLOOKUP(G2,[1]StatusMappings!A:B,2,FALSE)</f>
        <v>1. Start-Up (Progressing through change governance)</v>
      </c>
      <c r="C2" s="40" t="s">
        <v>152</v>
      </c>
      <c r="D2" s="54" t="str">
        <f>VLOOKUP(A2,[1]RawData!A:DJ,2,FALSE)</f>
        <v>Ability to assess change impact on individual customers</v>
      </c>
      <c r="E2" s="54" t="str">
        <f>VLOOKUP(A2,[1]RawData!A:DJ,20,FALSE)</f>
        <v>CR (Internal)</v>
      </c>
      <c r="F2" s="51" t="str">
        <f>VLOOKUP(A2,[1]RawData!A:DJ,21,FALSE)</f>
        <v>LIVE</v>
      </c>
      <c r="G2" s="51" t="str">
        <f>VLOOKUP(A2,[1]RawData!A:DJ,3,FALSE)</f>
        <v>A9 - Internal change progressing through capture</v>
      </c>
      <c r="H2" s="58">
        <f t="shared" ref="H2:H33" si="0">BW2</f>
        <v>0</v>
      </c>
      <c r="I2" s="58" t="str">
        <f>IF(ISNA(VLOOKUP(A2,[1]PrioritisationVariables!L:P,3,FALSE)),"",(VLOOKUP(A2,[1]PrioritisationVariables!L:P,3,FALSE)))</f>
        <v/>
      </c>
      <c r="J2" s="59" t="str">
        <f>IF(ISNA(VLOOKUP(A2,[1]PrioritisationVariables!L:P,5,FALSE)),"",(VLOOKUP(A2,[1]PrioritisationVariables!L:P,5,FALSE)))</f>
        <v/>
      </c>
      <c r="K2" s="57" t="str">
        <f>IF(F2="LIVE",IF(VLOOKUP(A2,[1]RawData!A:DJ,79,FALSE)="","No Platform",VLOOKUP(A2,[1]RawData!A:DJ,79,FALSE)),"")</f>
        <v>R &amp; N</v>
      </c>
      <c r="L2" s="57">
        <f>IF(VLOOKUP(A2,[1]RawData!A:DJ,9,FALSE)="","No Date",VLOOKUP(A2,[1]RawData!A:DJ,9,FALSE))</f>
        <v>43277</v>
      </c>
      <c r="M2" s="60" t="str">
        <f>VLOOKUP(A2,[1]RawData!A:DJ,16,FALSE)</f>
        <v>Linda Whitcroft</v>
      </c>
      <c r="N2" s="57" t="str">
        <f>IF(F2="LIVE",IF(VLOOKUP(A2,[1]RawData!A:DJ,19,FALSE)="","No Project Manager",VLOOKUP(A2,[1]RawData!A:DJ,19,FALSE)),"")</f>
        <v>Linda Whitcroft</v>
      </c>
      <c r="O2" s="61" t="str">
        <f>VLOOKUP(A2,[1]RawData!A:DJ,77,FALSE)</f>
        <v/>
      </c>
      <c r="P2" s="60" t="str">
        <f>VLOOKUP(A2,[1]RawData!A:DJ,78,FALSE)</f>
        <v/>
      </c>
      <c r="Q2" s="57" t="str">
        <f>IF(F2="LIVE",IF(VLOOKUP(A2,[1]RawData!A:DJ,81,FALSE)="","No Delivery Team",VLOOKUP(A2,[1]RawData!A:DJ,81,FALSE)),"")</f>
        <v>Xoserve Resource</v>
      </c>
      <c r="R2" s="60" t="str">
        <f>VLOOKUP(A2,[1]RawData!A:DJ,80,FALSE)</f>
        <v/>
      </c>
      <c r="S2" s="57" t="str">
        <f>IF(F2="LIVE",IF(VLOOKUP(A2,[1]RawData!A:DJ,60,FALSE)="","No Date",VLOOKUP(A2,[1]RawData!A:DJ,60,FALSE)),"")</f>
        <v>No Date</v>
      </c>
      <c r="T2" s="57" t="str">
        <f>IF(VLOOKUP(A2,[1]RawData!A:DJ,61,FALSE)="","No Date",VLOOKUP(A2,[1]RawData!A:DJ,61,FALSE))</f>
        <v>No Date</v>
      </c>
      <c r="U2" s="57">
        <f>IF(F2="LIVE",IF(VLOOKUP(A2,[1]RawData!A:DJ,11,FALSE)="","No Date",VLOOKUP(A2,[1]RawData!A:DJ,11,FALSE)),"")</f>
        <v>43617</v>
      </c>
      <c r="V2" s="57" t="str">
        <f>IF(F2="LIVE",IF(VLOOKUP(A2,[1]RawData!A:DJ,82,FALSE)="","No Application",VLOOKUP(A2,[1]RawData!A:DJ,82,FALSE)),"")</f>
        <v>Other</v>
      </c>
      <c r="W2" s="57" t="str">
        <f>IF(F2="LIVE",IF(VLOOKUP(A2,[1]RawData!A:DJ,83,FALSE)="","No Process",VLOOKUP(A2,[1]RawData!A:DJ,83,FALSE)),"")</f>
        <v>Other</v>
      </c>
      <c r="X2" s="57" t="str">
        <f>IF(F2="LIVE",IF(VLOOKUP(A2,[1]RawData!A:DJ,84,FALSE)="","No Delivery Effort",VLOOKUP(A2,[1]RawData!A:DJ,84,FALSE)),"")</f>
        <v>0-30 days</v>
      </c>
      <c r="Y2" s="60" t="b">
        <f>VLOOKUP(A2,[1]RawData!A:DJ,85,FALSE)</f>
        <v>0</v>
      </c>
      <c r="Z2" s="57" t="str">
        <f>IF((AND(F2="LIVE",Y2=TRUE)),IF(VLOOKUP(A2,[1]RawData!A:DJ,86,FALSE)="","No Workaround Accountability",VLOOKUP(A2,[1]RawData!A:DJ,86,FALSE)),"")</f>
        <v/>
      </c>
      <c r="AA2" s="57" t="str">
        <f>IF((AND(F2="LIVE",Y2=TRUE)),IF(VLOOKUP(A2,[1]RawData!A:DJ,98,FALSE)="","No Workaround Frequency",VLOOKUP(A2,[1]RawData!A:DJ,98,FALSE)),"")</f>
        <v/>
      </c>
      <c r="AB2" s="57" t="str">
        <f>IF((AND(F2="LIVE",Y2=TRUE)),IF(VLOOKUP(A2,[1]RawData!A:DJ,99,FALSE)="","No Xoserve FTEs",VLOOKUP(A2,[1]RawData!A:DJ,99,FALSE)),"")</f>
        <v/>
      </c>
      <c r="AC2" s="57" t="str">
        <f>IF((AND(F2="LIVE",Y2=TRUE)),IF(VLOOKUP(A2,[1]RawData!A:DJ,94,FALSE)="","No Workaround Intensity",VLOOKUP(A2,[1]RawData!A:DJ,94,FALSE)),"")</f>
        <v/>
      </c>
      <c r="AD2" s="57" t="str">
        <f>IF((AND(F2="LIVE",Y2=TRUE)),IF(VLOOKUP(A2,[1]RawData!A:DJ,87,FALSE)="","No Lifespan Date",VLOOKUP(A2,[1]RawData!A:DJ,87,FALSE)),"")</f>
        <v/>
      </c>
      <c r="AE2" s="57" t="str">
        <f>IF(F2="LIVE",IF(VLOOKUP(A2,[1]RawData!A:DJ,100,FALSE)="","No Change Driver",VLOOKUP(A2,[1]RawData!A:DJ,100,FALSE)),"")</f>
        <v>Xoserve Internal CR (business improvement initiative)</v>
      </c>
      <c r="AF2" s="57" t="str">
        <f>IF(F2="LIVE",IF(VLOOKUP(A2,[1]RawData!A:DJ,101,FALSE)="","No Change Beneficiary",VLOOKUP(A2,[1]RawData!A:DJ,101,FALSE)),"")</f>
        <v>All UK Gas Market Participants</v>
      </c>
      <c r="AG2" s="57" t="b">
        <f>VLOOKUP(A2,[1]RawData!A:DJ,102,FALSE)</f>
        <v>0</v>
      </c>
      <c r="AH2" s="57" t="b">
        <f>VLOOKUP(A2,[1]RawData!A:DJ,103,FALSE)</f>
        <v>0</v>
      </c>
      <c r="AI2" s="57" t="b">
        <f>VLOOKUP(A2,[1]RawData!A:DJ,104,FALSE)</f>
        <v>0</v>
      </c>
      <c r="AJ2" s="57" t="str">
        <f>IF(F2="LIVE",IF(VLOOKUP(A2,[1]RawData!A:DJ,106,FALSE)="","No DSC Service Area",VLOOKUP(A2,[1]RawData!A:DJ,106,FALSE)),"")</f>
        <v>Service Area 23: Internal</v>
      </c>
      <c r="AK2" s="57" t="str">
        <f>IF(F2="LIVE",IF(VLOOKUP(A2,[1]RawData!A:DJ,107,FALSE)="","No Number of impacted DSC Service Areas",VLOOKUP(A2,[1]RawData!A:DJ,107,FALSE)),"")</f>
        <v>None (Xoserve internal initiative)</v>
      </c>
      <c r="AL2" s="57" t="str">
        <f>IF(F2="LIVE",IF(VLOOKUP(A2,[1]RawData!A:DJ,108,FALSE)="","No Change Improvement Scale",VLOOKUP(A2,[1]RawData!A:DJ,108,FALSE)),"")</f>
        <v>Medium</v>
      </c>
      <c r="AM2" s="60" t="b">
        <f>VLOOKUP(A2,[1]RawData!A:DJ,88,FALSE)</f>
        <v>1</v>
      </c>
      <c r="AN2" s="60" t="b">
        <f>VLOOKUP(A2,[1]RawData!A:DJ,90,FALSE)</f>
        <v>0</v>
      </c>
      <c r="AO2" s="60" t="b">
        <f>VLOOKUP(A2,[1]RawData!A:DJ,89,FALSE)</f>
        <v>1</v>
      </c>
      <c r="AP2" s="60" t="b">
        <f>VLOOKUP(A2,[1]RawData!A:DJ,109,FALSE)</f>
        <v>0</v>
      </c>
      <c r="AQ2" s="60" t="b">
        <f>VLOOKUP(A2,[1]RawData!A:DJ,96,FALSE)</f>
        <v>0</v>
      </c>
      <c r="AR2" s="60" t="b">
        <f>VLOOKUP(A2,[1]RawData!A:DJ,110,FALSE)</f>
        <v>0</v>
      </c>
      <c r="AS2" s="57" t="str">
        <f>IF(VLOOKUP($A2,[1]RawData!$A:$DJ,111,FALSE)="","No Date",VLOOKUP($A2,[1]RawData!$A:$DJ,111,FALSE))</f>
        <v>No Date</v>
      </c>
      <c r="AT2" s="57" t="str">
        <f>IF(VLOOKUP($A2,[1]RawData!$A:$DJ,112,FALSE)="","No Date",VLOOKUP($A2,[1]RawData!$A:$DJ,112,FALSE))</f>
        <v>No Date</v>
      </c>
      <c r="AU2" s="57" t="str">
        <f>IF(VLOOKUP($A2,[1]RawData!$A:$DJ,114,FALSE)="","No Date",VLOOKUP($A2,[1]RawData!$A:$DJ,114,FALSE))</f>
        <v>No Date</v>
      </c>
      <c r="AV2" s="57" t="str">
        <f>IF(VLOOKUP($A2,[1]RawData!$A:$DJ,113,FALSE)="","No Date",VLOOKUP($A2,[1]RawData!$A:$DJ,113,FALSE))</f>
        <v>No Date</v>
      </c>
    </row>
    <row r="3" spans="1:48" ht="14.45" x14ac:dyDescent="0.3">
      <c r="A3" s="62" t="s">
        <v>203</v>
      </c>
      <c r="B3" s="54" t="str">
        <f>VLOOKUP(G3,[1]StatusMappings!A:B,2,FALSE)</f>
        <v>2. Change sanction/approved and in project delivery</v>
      </c>
      <c r="C3" s="40" t="s">
        <v>21</v>
      </c>
      <c r="D3" s="54" t="str">
        <f>VLOOKUP(A3,[1]RawData!A:DJ,2,FALSE)</f>
        <v>UK Link Programme 
(Archiving)</v>
      </c>
      <c r="E3" s="54" t="str">
        <f>VLOOKUP(A3,[1]RawData!A:DJ,20,FALSE)</f>
        <v>CP</v>
      </c>
      <c r="F3" s="51" t="str">
        <f>VLOOKUP(A3,[1]RawData!A:DJ,21,FALSE)</f>
        <v>LIVE</v>
      </c>
      <c r="G3" s="51" t="str">
        <f>VLOOKUP(A3,[1]RawData!A:DJ,3,FALSE)</f>
        <v>D1 - Change in delivery</v>
      </c>
      <c r="H3" s="58">
        <f t="shared" si="0"/>
        <v>0</v>
      </c>
      <c r="I3" s="58" t="str">
        <f>IF(ISNA(VLOOKUP(A3,[1]PrioritisationVariables!L:P,3,FALSE)),"",(VLOOKUP(A3,[1]PrioritisationVariables!L:P,3,FALSE)))</f>
        <v/>
      </c>
      <c r="J3" s="59" t="str">
        <f>IF(ISNA(VLOOKUP(A3,[1]PrioritisationVariables!L:P,5,FALSE)),"",(VLOOKUP(A3,[1]PrioritisationVariables!L:P,5,FALSE)))</f>
        <v/>
      </c>
      <c r="K3" s="57" t="str">
        <f>IF(F3="LIVE",IF(VLOOKUP(A3,[1]RawData!A:DJ,79,FALSE)="","No Platform",VLOOKUP(A3,[1]RawData!A:DJ,79,FALSE)),"")</f>
        <v>R &amp; N</v>
      </c>
      <c r="L3" s="57">
        <f>IF(VLOOKUP(A3,[1]RawData!A:DJ,9,FALSE)="","No Date",VLOOKUP(A3,[1]RawData!A:DJ,9,FALSE))</f>
        <v>39510</v>
      </c>
      <c r="M3" s="60" t="str">
        <f>VLOOKUP(A3,[1]RawData!A:DJ,16,FALSE)</f>
        <v>Chris Smith</v>
      </c>
      <c r="N3" s="57" t="str">
        <f>IF(F3="LIVE",IF(VLOOKUP(A3,[1]RawData!A:DJ,19,FALSE)="","No Project Manager",VLOOKUP(A3,[1]RawData!A:DJ,19,FALSE)),"")</f>
        <v>Neil Morgan</v>
      </c>
      <c r="O3" s="61" t="str">
        <f>VLOOKUP(A3,[1]RawData!A:DJ,77,FALSE)</f>
        <v>1</v>
      </c>
      <c r="P3" s="60" t="str">
        <f>VLOOKUP(A3,[1]RawData!A:DJ,78,FALSE)</f>
        <v/>
      </c>
      <c r="Q3" s="57" t="str">
        <f>IF(F3="LIVE",IF(VLOOKUP(A3,[1]RawData!A:DJ,81,FALSE)="","No Delivery Team",VLOOKUP(A3,[1]RawData!A:DJ,81,FALSE)),"")</f>
        <v>Third Party SI / Service Provider</v>
      </c>
      <c r="R3" s="60" t="str">
        <f>VLOOKUP(A3,[1]RawData!A:DJ,80,FALSE)</f>
        <v/>
      </c>
      <c r="S3" s="57">
        <f>IF(F3="LIVE",IF(VLOOKUP(A3,[1]RawData!A:DJ,60,FALSE)="","No Date",VLOOKUP(A3,[1]RawData!A:DJ,60,FALSE)),"")</f>
        <v>43359</v>
      </c>
      <c r="T3" s="57" t="str">
        <f>IF(VLOOKUP(A3,[1]RawData!A:DJ,61,FALSE)="","No Date",VLOOKUP(A3,[1]RawData!A:DJ,61,FALSE))</f>
        <v>No Date</v>
      </c>
      <c r="U3" s="57">
        <f>IF(F3="LIVE",IF(VLOOKUP(A3,[1]RawData!A:DJ,11,FALSE)="","No Date",VLOOKUP(A3,[1]RawData!A:DJ,11,FALSE)),"")</f>
        <v>42887</v>
      </c>
      <c r="V3" s="57" t="str">
        <f>IF(F3="LIVE",IF(VLOOKUP(A3,[1]RawData!A:DJ,82,FALSE)="","No Application",VLOOKUP(A3,[1]RawData!A:DJ,82,FALSE)),"")</f>
        <v>Other</v>
      </c>
      <c r="W3" s="57" t="str">
        <f>IF(F3="LIVE",IF(VLOOKUP(A3,[1]RawData!A:DJ,83,FALSE)="","No Process",VLOOKUP(A3,[1]RawData!A:DJ,83,FALSE)),"")</f>
        <v>Other</v>
      </c>
      <c r="X3" s="57" t="str">
        <f>IF(F3="LIVE",IF(VLOOKUP(A3,[1]RawData!A:DJ,84,FALSE)="","No Delivery Effort",VLOOKUP(A3,[1]RawData!A:DJ,84,FALSE)),"")</f>
        <v>100+days</v>
      </c>
      <c r="Y3" s="60" t="b">
        <f>VLOOKUP(A3,[1]RawData!A:DJ,85,FALSE)</f>
        <v>0</v>
      </c>
      <c r="Z3" s="57" t="str">
        <f>IF((AND(F3="LIVE",Y3=TRUE)),IF(VLOOKUP(A3,[1]RawData!A:DJ,86,FALSE)="","No Workaround Accountability",VLOOKUP(A3,[1]RawData!A:DJ,86,FALSE)),"")</f>
        <v/>
      </c>
      <c r="AA3" s="57" t="str">
        <f>IF((AND(F3="LIVE",Y3=TRUE)),IF(VLOOKUP(A3,[1]RawData!A:DJ,98,FALSE)="","No Workaround Frequency",VLOOKUP(A3,[1]RawData!A:DJ,98,FALSE)),"")</f>
        <v/>
      </c>
      <c r="AB3" s="57" t="str">
        <f>IF((AND(F3="LIVE",Y3=TRUE)),IF(VLOOKUP(A3,[1]RawData!A:DJ,99,FALSE)="","No Xoserve FTEs",VLOOKUP(A3,[1]RawData!A:DJ,99,FALSE)),"")</f>
        <v/>
      </c>
      <c r="AC3" s="57" t="str">
        <f>IF((AND(F3="LIVE",Y3=TRUE)),IF(VLOOKUP(A3,[1]RawData!A:DJ,94,FALSE)="","No Workaround Intensity",VLOOKUP(A3,[1]RawData!A:DJ,94,FALSE)),"")</f>
        <v/>
      </c>
      <c r="AD3" s="57" t="str">
        <f>IF((AND(F3="LIVE",Y3=TRUE)),IF(VLOOKUP(A3,[1]RawData!A:DJ,87,FALSE)="","No Lifespan Date",VLOOKUP(A3,[1]RawData!A:DJ,87,FALSE)),"")</f>
        <v/>
      </c>
      <c r="AE3" s="57" t="str">
        <f>IF(F3="LIVE",IF(VLOOKUP(A3,[1]RawData!A:DJ,100,FALSE)="","No Change Driver",VLOOKUP(A3,[1]RawData!A:DJ,100,FALSE)),"")</f>
        <v>Xoserve Internal CR (business improvement initiative)</v>
      </c>
      <c r="AF3" s="57" t="str">
        <f>IF(F3="LIVE",IF(VLOOKUP(A3,[1]RawData!A:DJ,101,FALSE)="","No Change Beneficiary",VLOOKUP(A3,[1]RawData!A:DJ,101,FALSE)),"")</f>
        <v>All UK Gas Market Participants</v>
      </c>
      <c r="AG3" s="57" t="b">
        <f>VLOOKUP(A3,[1]RawData!A:DJ,102,FALSE)</f>
        <v>1</v>
      </c>
      <c r="AH3" s="57" t="b">
        <f>VLOOKUP(A3,[1]RawData!A:DJ,103,FALSE)</f>
        <v>1</v>
      </c>
      <c r="AI3" s="57" t="b">
        <f>VLOOKUP(A3,[1]RawData!A:DJ,104,FALSE)</f>
        <v>1</v>
      </c>
      <c r="AJ3" s="57" t="str">
        <f>IF(F3="LIVE",IF(VLOOKUP(A3,[1]RawData!A:DJ,106,FALSE)="","No DSC Service Area",VLOOKUP(A3,[1]RawData!A:DJ,106,FALSE)),"")</f>
        <v>Service Area 23: Internal</v>
      </c>
      <c r="AK3" s="57" t="str">
        <f>IF(F3="LIVE",IF(VLOOKUP(A3,[1]RawData!A:DJ,107,FALSE)="","No Number of impacted DSC Service Areas",VLOOKUP(A3,[1]RawData!A:DJ,107,FALSE)),"")</f>
        <v>All</v>
      </c>
      <c r="AL3" s="57" t="str">
        <f>IF(F3="LIVE",IF(VLOOKUP(A3,[1]RawData!A:DJ,108,FALSE)="","No Change Improvement Scale",VLOOKUP(A3,[1]RawData!A:DJ,108,FALSE)),"")</f>
        <v>High</v>
      </c>
      <c r="AM3" s="60" t="b">
        <f>VLOOKUP(A3,[1]RawData!A:DJ,88,FALSE)</f>
        <v>0</v>
      </c>
      <c r="AN3" s="60" t="b">
        <f>VLOOKUP(A3,[1]RawData!A:DJ,90,FALSE)</f>
        <v>0</v>
      </c>
      <c r="AO3" s="60" t="b">
        <f>VLOOKUP(A3,[1]RawData!A:DJ,89,FALSE)</f>
        <v>0</v>
      </c>
      <c r="AP3" s="60" t="b">
        <f>VLOOKUP(A3,[1]RawData!A:DJ,109,FALSE)</f>
        <v>0</v>
      </c>
      <c r="AQ3" s="60" t="b">
        <f>VLOOKUP(A3,[1]RawData!A:DJ,96,FALSE)</f>
        <v>0</v>
      </c>
      <c r="AR3" s="60" t="b">
        <f>VLOOKUP(A3,[1]RawData!A:DJ,110,FALSE)</f>
        <v>0</v>
      </c>
      <c r="AS3" s="57" t="str">
        <f>IF(VLOOKUP($A3,[1]RawData!$A:$DJ,111,FALSE)="","No Date",VLOOKUP($A3,[1]RawData!$A:$DJ,111,FALSE))</f>
        <v>No Date</v>
      </c>
      <c r="AT3" s="57" t="str">
        <f>IF(VLOOKUP($A3,[1]RawData!$A:$DJ,112,FALSE)="","No Date",VLOOKUP($A3,[1]RawData!$A:$DJ,112,FALSE))</f>
        <v>No Date</v>
      </c>
      <c r="AU3" s="57" t="str">
        <f>IF(VLOOKUP($A3,[1]RawData!$A:$DJ,114,FALSE)="","No Date",VLOOKUP($A3,[1]RawData!$A:$DJ,114,FALSE))</f>
        <v>No Date</v>
      </c>
      <c r="AV3" s="57" t="str">
        <f>IF(VLOOKUP($A3,[1]RawData!$A:$DJ,113,FALSE)="","No Date",VLOOKUP($A3,[1]RawData!$A:$DJ,113,FALSE))</f>
        <v>No Date</v>
      </c>
    </row>
    <row r="4" spans="1:48" ht="14.45" x14ac:dyDescent="0.3">
      <c r="A4" s="62" t="s">
        <v>181</v>
      </c>
      <c r="B4" s="54" t="str">
        <f>VLOOKUP(G4,[1]StatusMappings!A:B,2,FALSE)</f>
        <v>3. Change delivered, awaiting closure approval/sign-off</v>
      </c>
      <c r="C4" s="40" t="s">
        <v>20</v>
      </c>
      <c r="D4" s="54" t="str">
        <f>VLOOKUP(A4,[1]RawData!A:DJ,2,FALSE)</f>
        <v>Change to validation of address fields</v>
      </c>
      <c r="E4" s="54" t="str">
        <f>VLOOKUP(A4,[1]RawData!A:DJ,20,FALSE)</f>
        <v>CR (Internal)</v>
      </c>
      <c r="F4" s="51" t="str">
        <f>VLOOKUP(A4,[1]RawData!A:DJ,21,FALSE)</f>
        <v>LIVE</v>
      </c>
      <c r="G4" s="51" t="str">
        <f>VLOOKUP(A4,[1]RawData!A:DJ,3,FALSE)</f>
        <v>F1 - CCR/Closedown document in progress</v>
      </c>
      <c r="H4" s="58">
        <f t="shared" si="0"/>
        <v>0</v>
      </c>
      <c r="I4" s="58" t="str">
        <f>IF(ISNA(VLOOKUP(A4,[1]PrioritisationVariables!L:P,3,FALSE)),"",(VLOOKUP(A4,[1]PrioritisationVariables!L:P,3,FALSE)))</f>
        <v/>
      </c>
      <c r="J4" s="59" t="str">
        <f>IF(ISNA(VLOOKUP(A4,[1]PrioritisationVariables!L:P,5,FALSE)),"",(VLOOKUP(A4,[1]PrioritisationVariables!L:P,5,FALSE)))</f>
        <v/>
      </c>
      <c r="K4" s="57" t="str">
        <f>IF(F4="LIVE",IF(VLOOKUP(A4,[1]RawData!A:DJ,79,FALSE)="","No Platform",VLOOKUP(A4,[1]RawData!A:DJ,79,FALSE)),"")</f>
        <v>R &amp; N</v>
      </c>
      <c r="L4" s="57">
        <f>IF(VLOOKUP(A4,[1]RawData!A:DJ,9,FALSE)="","No Date",VLOOKUP(A4,[1]RawData!A:DJ,9,FALSE))</f>
        <v>43033</v>
      </c>
      <c r="M4" s="60" t="str">
        <f>VLOOKUP(A4,[1]RawData!A:DJ,16,FALSE)</f>
        <v>Richard Cresswell</v>
      </c>
      <c r="N4" s="57" t="str">
        <f>IF(F4="LIVE",IF(VLOOKUP(A4,[1]RawData!A:DJ,19,FALSE)="","No Project Manager",VLOOKUP(A4,[1]RawData!A:DJ,19,FALSE)),"")</f>
        <v>Christina Francis</v>
      </c>
      <c r="O4" s="61" t="str">
        <f>VLOOKUP(A4,[1]RawData!A:DJ,77,FALSE)</f>
        <v>2</v>
      </c>
      <c r="P4" s="60" t="str">
        <f>VLOOKUP(A4,[1]RawData!A:DJ,78,FALSE)</f>
        <v>UKLP IADBI359</v>
      </c>
      <c r="Q4" s="57" t="str">
        <f>IF(F4="LIVE",IF(VLOOKUP(A4,[1]RawData!A:DJ,81,FALSE)="","No Delivery Team",VLOOKUP(A4,[1]RawData!A:DJ,81,FALSE)),"")</f>
        <v>Third Party SI / Service Provider</v>
      </c>
      <c r="R4" s="60" t="str">
        <f>VLOOKUP(A4,[1]RawData!A:DJ,80,FALSE)</f>
        <v/>
      </c>
      <c r="S4" s="57">
        <f>IF(F4="LIVE",IF(VLOOKUP(A4,[1]RawData!A:DJ,60,FALSE)="","No Date",VLOOKUP(A4,[1]RawData!A:DJ,60,FALSE)),"")</f>
        <v>43280</v>
      </c>
      <c r="T4" s="57">
        <f>IF(VLOOKUP(A4,[1]RawData!A:DJ,61,FALSE)="","No Date",VLOOKUP(A4,[1]RawData!A:DJ,61,FALSE))</f>
        <v>43282</v>
      </c>
      <c r="U4" s="57">
        <f>IF(F4="LIVE",IF(VLOOKUP(A4,[1]RawData!A:DJ,11,FALSE)="","No Date",VLOOKUP(A4,[1]RawData!A:DJ,11,FALSE)),"")</f>
        <v>43280</v>
      </c>
      <c r="V4" s="57" t="str">
        <f>IF(F4="LIVE",IF(VLOOKUP(A4,[1]RawData!A:DJ,82,FALSE)="","No Application",VLOOKUP(A4,[1]RawData!A:DJ,82,FALSE)),"")</f>
        <v>CMS</v>
      </c>
      <c r="W4" s="57" t="str">
        <f>IF(F4="LIVE",IF(VLOOKUP(A4,[1]RawData!A:DJ,83,FALSE)="","No Process",VLOOKUP(A4,[1]RawData!A:DJ,83,FALSE)),"")</f>
        <v>Other</v>
      </c>
      <c r="X4" s="57" t="str">
        <f>IF(F4="LIVE",IF(VLOOKUP(A4,[1]RawData!A:DJ,84,FALSE)="","No Delivery Effort",VLOOKUP(A4,[1]RawData!A:DJ,84,FALSE)),"")</f>
        <v>31-100days</v>
      </c>
      <c r="Y4" s="60" t="b">
        <f>VLOOKUP(A4,[1]RawData!A:DJ,85,FALSE)</f>
        <v>0</v>
      </c>
      <c r="Z4" s="57" t="str">
        <f>IF((AND(F4="LIVE",Y4=TRUE)),IF(VLOOKUP(A4,[1]RawData!A:DJ,86,FALSE)="","No Workaround Accountability",VLOOKUP(A4,[1]RawData!A:DJ,86,FALSE)),"")</f>
        <v/>
      </c>
      <c r="AA4" s="57" t="str">
        <f>IF((AND(F4="LIVE",Y4=TRUE)),IF(VLOOKUP(A4,[1]RawData!A:DJ,98,FALSE)="","No Workaround Frequency",VLOOKUP(A4,[1]RawData!A:DJ,98,FALSE)),"")</f>
        <v/>
      </c>
      <c r="AB4" s="57" t="str">
        <f>IF((AND(F4="LIVE",Y4=TRUE)),IF(VLOOKUP(A4,[1]RawData!A:DJ,99,FALSE)="","No Xoserve FTEs",VLOOKUP(A4,[1]RawData!A:DJ,99,FALSE)),"")</f>
        <v/>
      </c>
      <c r="AC4" s="57" t="str">
        <f>IF((AND(F4="LIVE",Y4=TRUE)),IF(VLOOKUP(A4,[1]RawData!A:DJ,94,FALSE)="","No Workaround Intensity",VLOOKUP(A4,[1]RawData!A:DJ,94,FALSE)),"")</f>
        <v/>
      </c>
      <c r="AD4" s="57" t="str">
        <f>IF((AND(F4="LIVE",Y4=TRUE)),IF(VLOOKUP(A4,[1]RawData!A:DJ,87,FALSE)="","No Lifespan Date",VLOOKUP(A4,[1]RawData!A:DJ,87,FALSE)),"")</f>
        <v/>
      </c>
      <c r="AE4" s="57" t="str">
        <f>IF(F4="LIVE",IF(VLOOKUP(A4,[1]RawData!A:DJ,100,FALSE)="","No Change Driver",VLOOKUP(A4,[1]RawData!A:DJ,100,FALSE)),"")</f>
        <v>Xoserve Internal CR (business improvement initiative)</v>
      </c>
      <c r="AF4" s="57" t="str">
        <f>IF(F4="LIVE",IF(VLOOKUP(A4,[1]RawData!A:DJ,101,FALSE)="","No Change Beneficiary",VLOOKUP(A4,[1]RawData!A:DJ,101,FALSE)),"")</f>
        <v>Multiple Market Participants</v>
      </c>
      <c r="AG4" s="57" t="b">
        <f>VLOOKUP(A4,[1]RawData!A:DJ,102,FALSE)</f>
        <v>0</v>
      </c>
      <c r="AH4" s="57" t="b">
        <f>VLOOKUP(A4,[1]RawData!A:DJ,103,FALSE)</f>
        <v>0</v>
      </c>
      <c r="AI4" s="57" t="b">
        <f>VLOOKUP(A4,[1]RawData!A:DJ,104,FALSE)</f>
        <v>1</v>
      </c>
      <c r="AJ4" s="57" t="str">
        <f>IF(F4="LIVE",IF(VLOOKUP(A4,[1]RawData!A:DJ,106,FALSE)="","No DSC Service Area",VLOOKUP(A4,[1]RawData!A:DJ,106,FALSE)),"")</f>
        <v>Service Area 23: Internal</v>
      </c>
      <c r="AK4" s="57" t="str">
        <f>IF(F4="LIVE",IF(VLOOKUP(A4,[1]RawData!A:DJ,107,FALSE)="","No Number of impacted DSC Service Areas",VLOOKUP(A4,[1]RawData!A:DJ,107,FALSE)),"")</f>
        <v>One</v>
      </c>
      <c r="AL4" s="57" t="str">
        <f>IF(F4="LIVE",IF(VLOOKUP(A4,[1]RawData!A:DJ,108,FALSE)="","No Change Improvement Scale",VLOOKUP(A4,[1]RawData!A:DJ,108,FALSE)),"")</f>
        <v>Medium</v>
      </c>
      <c r="AM4" s="60" t="b">
        <f>VLOOKUP(A4,[1]RawData!A:DJ,88,FALSE)</f>
        <v>0</v>
      </c>
      <c r="AN4" s="60" t="b">
        <f>VLOOKUP(A4,[1]RawData!A:DJ,90,FALSE)</f>
        <v>0</v>
      </c>
      <c r="AO4" s="60" t="b">
        <f>VLOOKUP(A4,[1]RawData!A:DJ,89,FALSE)</f>
        <v>0</v>
      </c>
      <c r="AP4" s="60" t="b">
        <f>VLOOKUP(A4,[1]RawData!A:DJ,109,FALSE)</f>
        <v>0</v>
      </c>
      <c r="AQ4" s="60" t="b">
        <f>VLOOKUP(A4,[1]RawData!A:DJ,96,FALSE)</f>
        <v>0</v>
      </c>
      <c r="AR4" s="60" t="b">
        <f>VLOOKUP(A4,[1]RawData!A:DJ,110,FALSE)</f>
        <v>0</v>
      </c>
      <c r="AS4" s="57">
        <f>IF(VLOOKUP($A4,[1]RawData!$A:$DJ,111,FALSE)="","No Date",VLOOKUP($A4,[1]RawData!$A:$DJ,111,FALSE))</f>
        <v>43019</v>
      </c>
      <c r="AT4" s="57">
        <f>IF(VLOOKUP($A4,[1]RawData!$A:$DJ,112,FALSE)="","No Date",VLOOKUP($A4,[1]RawData!$A:$DJ,112,FALSE))</f>
        <v>43019</v>
      </c>
      <c r="AU4" s="57">
        <f>IF(VLOOKUP($A4,[1]RawData!$A:$DJ,114,FALSE)="","No Date",VLOOKUP($A4,[1]RawData!$A:$DJ,114,FALSE))</f>
        <v>43110</v>
      </c>
      <c r="AV4" s="57" t="str">
        <f>IF(VLOOKUP($A4,[1]RawData!$A:$DJ,113,FALSE)="","No Date",VLOOKUP($A4,[1]RawData!$A:$DJ,113,FALSE))</f>
        <v>No Date</v>
      </c>
    </row>
    <row r="5" spans="1:48" ht="14.45" x14ac:dyDescent="0.3">
      <c r="A5" s="62" t="s">
        <v>188</v>
      </c>
      <c r="B5" s="54" t="str">
        <f>VLOOKUP(G5,[1]StatusMappings!A:B,2,FALSE)</f>
        <v>3. Change delivered, awaiting closure approval/sign-off</v>
      </c>
      <c r="C5" s="56" t="s">
        <v>20</v>
      </c>
      <c r="D5" s="54" t="str">
        <f>VLOOKUP(A5,[1]RawData!A:DJ,2,FALSE)</f>
        <v>Changes to the upper parameter of the XDO partial refresh file.
Post Nexus (R2)</v>
      </c>
      <c r="E5" s="54" t="str">
        <f>VLOOKUP(A5,[1]RawData!A:DJ,20,FALSE)</f>
        <v>CR (Internal)</v>
      </c>
      <c r="F5" s="51" t="str">
        <f>VLOOKUP(A5,[1]RawData!A:DJ,21,FALSE)</f>
        <v>LIVE</v>
      </c>
      <c r="G5" s="51" t="str">
        <f>VLOOKUP(A5,[1]RawData!A:DJ,3,FALSE)</f>
        <v>F1 - CCR/Closedown document in progress</v>
      </c>
      <c r="H5" s="58">
        <f t="shared" si="0"/>
        <v>0</v>
      </c>
      <c r="I5" s="58" t="str">
        <f>IF(ISNA(VLOOKUP(A5,[1]PrioritisationVariables!L:P,3,FALSE)),"",(VLOOKUP(A5,[1]PrioritisationVariables!L:P,3,FALSE)))</f>
        <v>TBP</v>
      </c>
      <c r="J5" s="59" t="str">
        <f>IF(ISNA(VLOOKUP(A5,[1]PrioritisationVariables!L:P,5,FALSE)),"",(VLOOKUP(A5,[1]PrioritisationVariables!L:P,5,FALSE)))</f>
        <v>High</v>
      </c>
      <c r="K5" s="57" t="str">
        <f>IF(F5="LIVE",IF(VLOOKUP(A5,[1]RawData!A:DJ,79,FALSE)="","No Platform",VLOOKUP(A5,[1]RawData!A:DJ,79,FALSE)),"")</f>
        <v>R &amp; N</v>
      </c>
      <c r="L5" s="57">
        <f>IF(VLOOKUP(A5,[1]RawData!A:DJ,9,FALSE)="","No Date",VLOOKUP(A5,[1]RawData!A:DJ,9,FALSE))</f>
        <v>42773</v>
      </c>
      <c r="M5" s="60" t="str">
        <f>VLOOKUP(A5,[1]RawData!A:DJ,16,FALSE)</f>
        <v>Jon Follows</v>
      </c>
      <c r="N5" s="57" t="str">
        <f>IF(F5="LIVE",IF(VLOOKUP(A5,[1]RawData!A:DJ,19,FALSE)="","No Project Manager",VLOOKUP(A5,[1]RawData!A:DJ,19,FALSE)),"")</f>
        <v>Christina Francis</v>
      </c>
      <c r="O5" s="61" t="str">
        <f>VLOOKUP(A5,[1]RawData!A:DJ,77,FALSE)</f>
        <v>2</v>
      </c>
      <c r="P5" s="60" t="str">
        <f>VLOOKUP(A5,[1]RawData!A:DJ,78,FALSE)</f>
        <v>UKLP292</v>
      </c>
      <c r="Q5" s="57" t="str">
        <f>IF(F5="LIVE",IF(VLOOKUP(A5,[1]RawData!A:DJ,81,FALSE)="","No Delivery Team",VLOOKUP(A5,[1]RawData!A:DJ,81,FALSE)),"")</f>
        <v>Third Party SI / Service Provider</v>
      </c>
      <c r="R5" s="60" t="str">
        <f>VLOOKUP(A5,[1]RawData!A:DJ,80,FALSE)</f>
        <v/>
      </c>
      <c r="S5" s="57">
        <f>IF(F5="LIVE",IF(VLOOKUP(A5,[1]RawData!A:DJ,60,FALSE)="","No Date",VLOOKUP(A5,[1]RawData!A:DJ,60,FALSE)),"")</f>
        <v>43280</v>
      </c>
      <c r="T5" s="57">
        <f>IF(VLOOKUP(A5,[1]RawData!A:DJ,61,FALSE)="","No Date",VLOOKUP(A5,[1]RawData!A:DJ,61,FALSE))</f>
        <v>43282</v>
      </c>
      <c r="U5" s="57">
        <f>IF(F5="LIVE",IF(VLOOKUP(A5,[1]RawData!A:DJ,11,FALSE)="","No Date",VLOOKUP(A5,[1]RawData!A:DJ,11,FALSE)),"")</f>
        <v>43280</v>
      </c>
      <c r="V5" s="57" t="str">
        <f>IF(F5="LIVE",IF(VLOOKUP(A5,[1]RawData!A:DJ,82,FALSE)="","No Application",VLOOKUP(A5,[1]RawData!A:DJ,82,FALSE)),"")</f>
        <v>ISU</v>
      </c>
      <c r="W5" s="57" t="str">
        <f>IF(F5="LIVE",IF(VLOOKUP(A5,[1]RawData!A:DJ,83,FALSE)="","No Process",VLOOKUP(A5,[1]RawData!A:DJ,83,FALSE)),"")</f>
        <v>Other</v>
      </c>
      <c r="X5" s="57" t="str">
        <f>IF(F5="LIVE",IF(VLOOKUP(A5,[1]RawData!A:DJ,84,FALSE)="","No Delivery Effort",VLOOKUP(A5,[1]RawData!A:DJ,84,FALSE)),"")</f>
        <v>31-100days</v>
      </c>
      <c r="Y5" s="60" t="b">
        <f>VLOOKUP(A5,[1]RawData!A:DJ,85,FALSE)</f>
        <v>0</v>
      </c>
      <c r="Z5" s="57" t="str">
        <f>IF((AND(F5="LIVE",Y5=TRUE)),IF(VLOOKUP(A5,[1]RawData!A:DJ,86,FALSE)="","No Workaround Accountability",VLOOKUP(A5,[1]RawData!A:DJ,86,FALSE)),"")</f>
        <v/>
      </c>
      <c r="AA5" s="57" t="str">
        <f>IF((AND(F5="LIVE",Y5=TRUE)),IF(VLOOKUP(A5,[1]RawData!A:DJ,98,FALSE)="","No Workaround Frequency",VLOOKUP(A5,[1]RawData!A:DJ,98,FALSE)),"")</f>
        <v/>
      </c>
      <c r="AB5" s="57" t="str">
        <f>IF((AND(F5="LIVE",Y5=TRUE)),IF(VLOOKUP(A5,[1]RawData!A:DJ,99,FALSE)="","No Xoserve FTEs",VLOOKUP(A5,[1]RawData!A:DJ,99,FALSE)),"")</f>
        <v/>
      </c>
      <c r="AC5" s="57" t="str">
        <f>IF((AND(F5="LIVE",Y5=TRUE)),IF(VLOOKUP(A5,[1]RawData!A:DJ,94,FALSE)="","No Workaround Intensity",VLOOKUP(A5,[1]RawData!A:DJ,94,FALSE)),"")</f>
        <v/>
      </c>
      <c r="AD5" s="57" t="str">
        <f>IF((AND(F5="LIVE",Y5=TRUE)),IF(VLOOKUP(A5,[1]RawData!A:DJ,87,FALSE)="","No Lifespan Date",VLOOKUP(A5,[1]RawData!A:DJ,87,FALSE)),"")</f>
        <v/>
      </c>
      <c r="AE5" s="57" t="str">
        <f>IF(F5="LIVE",IF(VLOOKUP(A5,[1]RawData!A:DJ,100,FALSE)="","No Change Driver",VLOOKUP(A5,[1]RawData!A:DJ,100,FALSE)),"")</f>
        <v>Xoserve Internal CR (business improvement initiative)</v>
      </c>
      <c r="AF5" s="57" t="str">
        <f>IF(F5="LIVE",IF(VLOOKUP(A5,[1]RawData!A:DJ,101,FALSE)="","No Change Beneficiary",VLOOKUP(A5,[1]RawData!A:DJ,101,FALSE)),"")</f>
        <v>One Market Participant</v>
      </c>
      <c r="AG5" s="57" t="b">
        <f>VLOOKUP(A5,[1]RawData!A:DJ,102,FALSE)</f>
        <v>0</v>
      </c>
      <c r="AH5" s="57" t="b">
        <f>VLOOKUP(A5,[1]RawData!A:DJ,103,FALSE)</f>
        <v>0</v>
      </c>
      <c r="AI5" s="57" t="b">
        <f>VLOOKUP(A5,[1]RawData!A:DJ,104,FALSE)</f>
        <v>0</v>
      </c>
      <c r="AJ5" s="57" t="str">
        <f>IF(F5="LIVE",IF(VLOOKUP(A5,[1]RawData!A:DJ,106,FALSE)="","No DSC Service Area",VLOOKUP(A5,[1]RawData!A:DJ,106,FALSE)),"")</f>
        <v>Service Area 23: Internal</v>
      </c>
      <c r="AK5" s="57" t="str">
        <f>IF(F5="LIVE",IF(VLOOKUP(A5,[1]RawData!A:DJ,107,FALSE)="","No Number of impacted DSC Service Areas",VLOOKUP(A5,[1]RawData!A:DJ,107,FALSE)),"")</f>
        <v>Two to Five</v>
      </c>
      <c r="AL5" s="57" t="str">
        <f>IF(F5="LIVE",IF(VLOOKUP(A5,[1]RawData!A:DJ,108,FALSE)="","No Change Improvement Scale",VLOOKUP(A5,[1]RawData!A:DJ,108,FALSE)),"")</f>
        <v>Medium</v>
      </c>
      <c r="AM5" s="60" t="b">
        <f>VLOOKUP(A5,[1]RawData!A:DJ,88,FALSE)</f>
        <v>0</v>
      </c>
      <c r="AN5" s="60" t="b">
        <f>VLOOKUP(A5,[1]RawData!A:DJ,90,FALSE)</f>
        <v>0</v>
      </c>
      <c r="AO5" s="60" t="b">
        <f>VLOOKUP(A5,[1]RawData!A:DJ,89,FALSE)</f>
        <v>0</v>
      </c>
      <c r="AP5" s="60" t="b">
        <f>VLOOKUP(A5,[1]RawData!A:DJ,109,FALSE)</f>
        <v>0</v>
      </c>
      <c r="AQ5" s="60" t="b">
        <f>VLOOKUP(A5,[1]RawData!A:DJ,96,FALSE)</f>
        <v>0</v>
      </c>
      <c r="AR5" s="60" t="b">
        <f>VLOOKUP(A5,[1]RawData!A:DJ,110,FALSE)</f>
        <v>0</v>
      </c>
      <c r="AS5" s="57">
        <f>IF(VLOOKUP($A5,[1]RawData!$A:$DJ,111,FALSE)="","No Date",VLOOKUP($A5,[1]RawData!$A:$DJ,111,FALSE))</f>
        <v>43019</v>
      </c>
      <c r="AT5" s="57">
        <f>IF(VLOOKUP($A5,[1]RawData!$A:$DJ,112,FALSE)="","No Date",VLOOKUP($A5,[1]RawData!$A:$DJ,112,FALSE))</f>
        <v>43019</v>
      </c>
      <c r="AU5" s="57">
        <f>IF(VLOOKUP($A5,[1]RawData!$A:$DJ,114,FALSE)="","No Date",VLOOKUP($A5,[1]RawData!$A:$DJ,114,FALSE))</f>
        <v>43110</v>
      </c>
      <c r="AV5" s="57" t="str">
        <f>IF(VLOOKUP($A5,[1]RawData!$A:$DJ,113,FALSE)="","No Date",VLOOKUP($A5,[1]RawData!$A:$DJ,113,FALSE))</f>
        <v>No Date</v>
      </c>
    </row>
    <row r="6" spans="1:48" ht="14.45" x14ac:dyDescent="0.3">
      <c r="A6" s="62" t="s">
        <v>184</v>
      </c>
      <c r="B6" s="54" t="str">
        <f>VLOOKUP(G6,[1]StatusMappings!A:B,2,FALSE)</f>
        <v>1. Start-Up (Progressing through change governance)</v>
      </c>
      <c r="C6" s="40" t="s">
        <v>25</v>
      </c>
      <c r="D6" s="54" t="str">
        <f>VLOOKUP(A6,[1]RawData!A:DJ,2,FALSE)</f>
        <v>Class 1 &amp; 2 Energy Comparison Report</v>
      </c>
      <c r="E6" s="54" t="str">
        <f>VLOOKUP(A6,[1]RawData!A:DJ,20,FALSE)</f>
        <v>CR (Internal)</v>
      </c>
      <c r="F6" s="51" t="str">
        <f>VLOOKUP(A6,[1]RawData!A:DJ,21,FALSE)</f>
        <v>LIVE</v>
      </c>
      <c r="G6" s="51" t="str">
        <f>VLOOKUP(A6,[1]RawData!A:DJ,3,FALSE)</f>
        <v>B2 - Awaiting ME/Data Office/MR HLE quote</v>
      </c>
      <c r="H6" s="58">
        <f t="shared" si="0"/>
        <v>0</v>
      </c>
      <c r="I6" s="58" t="str">
        <f>IF(ISNA(VLOOKUP(A6,[1]PrioritisationVariables!L:P,3,FALSE)),"",(VLOOKUP(A6,[1]PrioritisationVariables!L:P,3,FALSE)))</f>
        <v/>
      </c>
      <c r="J6" s="59" t="str">
        <f>IF(ISNA(VLOOKUP(A6,[1]PrioritisationVariables!L:P,5,FALSE)),"",(VLOOKUP(A6,[1]PrioritisationVariables!L:P,5,FALSE)))</f>
        <v/>
      </c>
      <c r="K6" s="57" t="str">
        <f>IF(F6="LIVE",IF(VLOOKUP(A6,[1]RawData!A:DJ,79,FALSE)="","No Platform",VLOOKUP(A6,[1]RawData!A:DJ,79,FALSE)),"")</f>
        <v>R &amp; N</v>
      </c>
      <c r="L6" s="57">
        <f>IF(VLOOKUP(A6,[1]RawData!A:DJ,9,FALSE)="","No Date",VLOOKUP(A6,[1]RawData!A:DJ,9,FALSE))</f>
        <v>43234</v>
      </c>
      <c r="M6" s="60" t="str">
        <f>VLOOKUP(A6,[1]RawData!A:DJ,16,FALSE)</f>
        <v>Carole Elwell</v>
      </c>
      <c r="N6" s="57" t="str">
        <f>IF(F6="LIVE",IF(VLOOKUP(A6,[1]RawData!A:DJ,19,FALSE)="","No Project Manager",VLOOKUP(A6,[1]RawData!A:DJ,19,FALSE)),"")</f>
        <v>Donna Johnson</v>
      </c>
      <c r="O6" s="61" t="str">
        <f>VLOOKUP(A6,[1]RawData!A:DJ,77,FALSE)</f>
        <v>50</v>
      </c>
      <c r="P6" s="60" t="str">
        <f>VLOOKUP(A6,[1]RawData!A:DJ,78,FALSE)</f>
        <v/>
      </c>
      <c r="Q6" s="57" t="str">
        <f>IF(F6="LIVE",IF(VLOOKUP(A6,[1]RawData!A:DJ,81,FALSE)="","No Delivery Team",VLOOKUP(A6,[1]RawData!A:DJ,81,FALSE)),"")</f>
        <v>Minor Enhancements Team</v>
      </c>
      <c r="R6" s="60" t="str">
        <f>VLOOKUP(A6,[1]RawData!A:DJ,80,FALSE)</f>
        <v>XO3680</v>
      </c>
      <c r="S6" s="57" t="str">
        <f>IF(F6="LIVE",IF(VLOOKUP(A6,[1]RawData!A:DJ,60,FALSE)="","No Date",VLOOKUP(A6,[1]RawData!A:DJ,60,FALSE)),"")</f>
        <v>No Date</v>
      </c>
      <c r="T6" s="57" t="str">
        <f>IF(VLOOKUP(A6,[1]RawData!A:DJ,61,FALSE)="","No Date",VLOOKUP(A6,[1]RawData!A:DJ,61,FALSE))</f>
        <v>No Date</v>
      </c>
      <c r="U6" s="57">
        <f>IF(F6="LIVE",IF(VLOOKUP(A6,[1]RawData!A:DJ,11,FALSE)="","No Date",VLOOKUP(A6,[1]RawData!A:DJ,11,FALSE)),"")</f>
        <v>43252</v>
      </c>
      <c r="V6" s="57" t="str">
        <f>IF(F6="LIVE",IF(VLOOKUP(A6,[1]RawData!A:DJ,82,FALSE)="","No Application",VLOOKUP(A6,[1]RawData!A:DJ,82,FALSE)),"")</f>
        <v>ISU</v>
      </c>
      <c r="W6" s="57" t="str">
        <f>IF(F6="LIVE",IF(VLOOKUP(A6,[1]RawData!A:DJ,83,FALSE)="","No Process",VLOOKUP(A6,[1]RawData!A:DJ,83,FALSE)),"")</f>
        <v>Invoicing</v>
      </c>
      <c r="X6" s="57" t="str">
        <f>IF(F6="LIVE",IF(VLOOKUP(A6,[1]RawData!A:DJ,84,FALSE)="","No Delivery Effort",VLOOKUP(A6,[1]RawData!A:DJ,84,FALSE)),"")</f>
        <v>0-30 days</v>
      </c>
      <c r="Y6" s="60" t="b">
        <f>VLOOKUP(A6,[1]RawData!A:DJ,85,FALSE)</f>
        <v>0</v>
      </c>
      <c r="Z6" s="57" t="str">
        <f>IF((AND(F6="LIVE",Y6=TRUE)),IF(VLOOKUP(A6,[1]RawData!A:DJ,86,FALSE)="","No Workaround Accountability",VLOOKUP(A6,[1]RawData!A:DJ,86,FALSE)),"")</f>
        <v/>
      </c>
      <c r="AA6" s="57" t="str">
        <f>IF((AND(F6="LIVE",Y6=TRUE)),IF(VLOOKUP(A6,[1]RawData!A:DJ,98,FALSE)="","No Workaround Frequency",VLOOKUP(A6,[1]RawData!A:DJ,98,FALSE)),"")</f>
        <v/>
      </c>
      <c r="AB6" s="57" t="str">
        <f>IF((AND(F6="LIVE",Y6=TRUE)),IF(VLOOKUP(A6,[1]RawData!A:DJ,99,FALSE)="","No Xoserve FTEs",VLOOKUP(A6,[1]RawData!A:DJ,99,FALSE)),"")</f>
        <v/>
      </c>
      <c r="AC6" s="57" t="str">
        <f>IF((AND(F6="LIVE",Y6=TRUE)),IF(VLOOKUP(A6,[1]RawData!A:DJ,94,FALSE)="","No Workaround Intensity",VLOOKUP(A6,[1]RawData!A:DJ,94,FALSE)),"")</f>
        <v/>
      </c>
      <c r="AD6" s="57" t="str">
        <f>IF((AND(F6="LIVE",Y6=TRUE)),IF(VLOOKUP(A6,[1]RawData!A:DJ,87,FALSE)="","No Lifespan Date",VLOOKUP(A6,[1]RawData!A:DJ,87,FALSE)),"")</f>
        <v/>
      </c>
      <c r="AE6" s="57" t="str">
        <f>IF(F6="LIVE",IF(VLOOKUP(A6,[1]RawData!A:DJ,100,FALSE)="","No Change Driver",VLOOKUP(A6,[1]RawData!A:DJ,100,FALSE)),"")</f>
        <v>Xoserve Internal CR (business improvement initiative)</v>
      </c>
      <c r="AF6" s="57" t="str">
        <f>IF(F6="LIVE",IF(VLOOKUP(A6,[1]RawData!A:DJ,101,FALSE)="","No Change Beneficiary",VLOOKUP(A6,[1]RawData!A:DJ,101,FALSE)),"")</f>
        <v>All UK Gas Market Participants</v>
      </c>
      <c r="AG6" s="57" t="b">
        <f>VLOOKUP(A6,[1]RawData!A:DJ,102,FALSE)</f>
        <v>1</v>
      </c>
      <c r="AH6" s="57" t="b">
        <f>VLOOKUP(A6,[1]RawData!A:DJ,103,FALSE)</f>
        <v>1</v>
      </c>
      <c r="AI6" s="57" t="b">
        <f>VLOOKUP(A6,[1]RawData!A:DJ,104,FALSE)</f>
        <v>1</v>
      </c>
      <c r="AJ6" s="57" t="str">
        <f>IF(F6="LIVE",IF(VLOOKUP(A6,[1]RawData!A:DJ,106,FALSE)="","No DSC Service Area",VLOOKUP(A6,[1]RawData!A:DJ,106,FALSE)),"")</f>
        <v>Service Area 23: Internal</v>
      </c>
      <c r="AK6" s="57" t="str">
        <f>IF(F6="LIVE",IF(VLOOKUP(A6,[1]RawData!A:DJ,107,FALSE)="","No Number of impacted DSC Service Areas",VLOOKUP(A6,[1]RawData!A:DJ,107,FALSE)),"")</f>
        <v>All</v>
      </c>
      <c r="AL6" s="57" t="str">
        <f>IF(F6="LIVE",IF(VLOOKUP(A6,[1]RawData!A:DJ,108,FALSE)="","No Change Improvement Scale",VLOOKUP(A6,[1]RawData!A:DJ,108,FALSE)),"")</f>
        <v>High</v>
      </c>
      <c r="AM6" s="60" t="b">
        <f>VLOOKUP(A6,[1]RawData!A:DJ,88,FALSE)</f>
        <v>0</v>
      </c>
      <c r="AN6" s="60" t="b">
        <f>VLOOKUP(A6,[1]RawData!A:DJ,90,FALSE)</f>
        <v>0</v>
      </c>
      <c r="AO6" s="60" t="b">
        <f>VLOOKUP(A6,[1]RawData!A:DJ,89,FALSE)</f>
        <v>0</v>
      </c>
      <c r="AP6" s="60" t="b">
        <f>VLOOKUP(A6,[1]RawData!A:DJ,109,FALSE)</f>
        <v>0</v>
      </c>
      <c r="AQ6" s="60" t="b">
        <f>VLOOKUP(A6,[1]RawData!A:DJ,96,FALSE)</f>
        <v>1</v>
      </c>
      <c r="AR6" s="60" t="b">
        <f>VLOOKUP(A6,[1]RawData!A:DJ,110,FALSE)</f>
        <v>0</v>
      </c>
      <c r="AS6" s="57" t="str">
        <f>IF(VLOOKUP($A6,[1]RawData!$A:$DJ,111,FALSE)="","No Date",VLOOKUP($A6,[1]RawData!$A:$DJ,111,FALSE))</f>
        <v>No Date</v>
      </c>
      <c r="AT6" s="57" t="str">
        <f>IF(VLOOKUP($A6,[1]RawData!$A:$DJ,112,FALSE)="","No Date",VLOOKUP($A6,[1]RawData!$A:$DJ,112,FALSE))</f>
        <v>No Date</v>
      </c>
      <c r="AU6" s="57" t="str">
        <f>IF(VLOOKUP($A6,[1]RawData!$A:$DJ,114,FALSE)="","No Date",VLOOKUP($A6,[1]RawData!$A:$DJ,114,FALSE))</f>
        <v>No Date</v>
      </c>
      <c r="AV6" s="57" t="str">
        <f>IF(VLOOKUP($A6,[1]RawData!$A:$DJ,113,FALSE)="","No Date",VLOOKUP($A6,[1]RawData!$A:$DJ,113,FALSE))</f>
        <v>No Date</v>
      </c>
    </row>
    <row r="7" spans="1:48" ht="14.45" x14ac:dyDescent="0.3">
      <c r="A7" s="62" t="s">
        <v>189</v>
      </c>
      <c r="B7" s="54" t="str">
        <f>VLOOKUP(G7,[1]StatusMappings!A:B,2,FALSE)</f>
        <v>3. Change delivered, awaiting closure approval/sign-off</v>
      </c>
      <c r="C7" s="56" t="s">
        <v>20</v>
      </c>
      <c r="D7" s="54" t="str">
        <f>VLOOKUP(A7,[1]RawData!A:DJ,2,FALSE)</f>
        <v>Energy Theft Tip-off Service Data Provision</v>
      </c>
      <c r="E7" s="54" t="str">
        <f>VLOOKUP(A7,[1]RawData!A:DJ,20,FALSE)</f>
        <v>CP</v>
      </c>
      <c r="F7" s="51" t="str">
        <f>VLOOKUP(A7,[1]RawData!A:DJ,21,FALSE)</f>
        <v>LIVE</v>
      </c>
      <c r="G7" s="51" t="str">
        <f>VLOOKUP(A7,[1]RawData!A:DJ,3,FALSE)</f>
        <v>F1 - CCR/Closedown document in progress</v>
      </c>
      <c r="H7" s="58">
        <f t="shared" si="0"/>
        <v>0</v>
      </c>
      <c r="I7" s="58" t="str">
        <f>IF(ISNA(VLOOKUP(A7,[1]PrioritisationVariables!L:P,3,FALSE)),"",(VLOOKUP(A7,[1]PrioritisationVariables!L:P,3,FALSE)))</f>
        <v>TBP</v>
      </c>
      <c r="J7" s="59" t="str">
        <f>IF(ISNA(VLOOKUP(A7,[1]PrioritisationVariables!L:P,5,FALSE)),"",(VLOOKUP(A7,[1]PrioritisationVariables!L:P,5,FALSE)))</f>
        <v>High</v>
      </c>
      <c r="K7" s="57" t="str">
        <f>IF(F7="LIVE",IF(VLOOKUP(A7,[1]RawData!A:DJ,79,FALSE)="","No Platform",VLOOKUP(A7,[1]RawData!A:DJ,79,FALSE)),"")</f>
        <v>R &amp; N</v>
      </c>
      <c r="L7" s="57">
        <f>IF(VLOOKUP(A7,[1]RawData!A:DJ,9,FALSE)="","No Date",VLOOKUP(A7,[1]RawData!A:DJ,9,FALSE))</f>
        <v>42444</v>
      </c>
      <c r="M7" s="60" t="str">
        <f>VLOOKUP(A7,[1]RawData!A:DJ,16,FALSE)</f>
        <v>Alex Ross-Shaw</v>
      </c>
      <c r="N7" s="57" t="str">
        <f>IF(F7="LIVE",IF(VLOOKUP(A7,[1]RawData!A:DJ,19,FALSE)="","No Project Manager",VLOOKUP(A7,[1]RawData!A:DJ,19,FALSE)),"")</f>
        <v>Christina Francis</v>
      </c>
      <c r="O7" s="61" t="str">
        <f>VLOOKUP(A7,[1]RawData!A:DJ,77,FALSE)</f>
        <v>2</v>
      </c>
      <c r="P7" s="60" t="str">
        <f>VLOOKUP(A7,[1]RawData!A:DJ,78,FALSE)</f>
        <v xml:space="preserve">UKLP222 </v>
      </c>
      <c r="Q7" s="57" t="str">
        <f>IF(F7="LIVE",IF(VLOOKUP(A7,[1]RawData!A:DJ,81,FALSE)="","No Delivery Team",VLOOKUP(A7,[1]RawData!A:DJ,81,FALSE)),"")</f>
        <v>Third Party SI / Service Provider</v>
      </c>
      <c r="R7" s="60" t="str">
        <f>VLOOKUP(A7,[1]RawData!A:DJ,80,FALSE)</f>
        <v/>
      </c>
      <c r="S7" s="57">
        <f>IF(F7="LIVE",IF(VLOOKUP(A7,[1]RawData!A:DJ,60,FALSE)="","No Date",VLOOKUP(A7,[1]RawData!A:DJ,60,FALSE)),"")</f>
        <v>43280</v>
      </c>
      <c r="T7" s="57">
        <f>IF(VLOOKUP(A7,[1]RawData!A:DJ,61,FALSE)="","No Date",VLOOKUP(A7,[1]RawData!A:DJ,61,FALSE))</f>
        <v>43282</v>
      </c>
      <c r="U7" s="57">
        <f>IF(F7="LIVE",IF(VLOOKUP(A7,[1]RawData!A:DJ,11,FALSE)="","No Date",VLOOKUP(A7,[1]RawData!A:DJ,11,FALSE)),"")</f>
        <v>43280</v>
      </c>
      <c r="V7" s="57" t="str">
        <f>IF(F7="LIVE",IF(VLOOKUP(A7,[1]RawData!A:DJ,82,FALSE)="","No Application",VLOOKUP(A7,[1]RawData!A:DJ,82,FALSE)),"")</f>
        <v>Other</v>
      </c>
      <c r="W7" s="57" t="str">
        <f>IF(F7="LIVE",IF(VLOOKUP(A7,[1]RawData!A:DJ,83,FALSE)="","No Process",VLOOKUP(A7,[1]RawData!A:DJ,83,FALSE)),"")</f>
        <v>Other</v>
      </c>
      <c r="X7" s="57" t="str">
        <f>IF(F7="LIVE",IF(VLOOKUP(A7,[1]RawData!A:DJ,84,FALSE)="","No Delivery Effort",VLOOKUP(A7,[1]RawData!A:DJ,84,FALSE)),"")</f>
        <v>31-100days</v>
      </c>
      <c r="Y7" s="60" t="b">
        <f>VLOOKUP(A7,[1]RawData!A:DJ,85,FALSE)</f>
        <v>0</v>
      </c>
      <c r="Z7" s="57" t="str">
        <f>IF((AND(F7="LIVE",Y7=TRUE)),IF(VLOOKUP(A7,[1]RawData!A:DJ,86,FALSE)="","No Workaround Accountability",VLOOKUP(A7,[1]RawData!A:DJ,86,FALSE)),"")</f>
        <v/>
      </c>
      <c r="AA7" s="57" t="str">
        <f>IF((AND(F7="LIVE",Y7=TRUE)),IF(VLOOKUP(A7,[1]RawData!A:DJ,98,FALSE)="","No Workaround Frequency",VLOOKUP(A7,[1]RawData!A:DJ,98,FALSE)),"")</f>
        <v/>
      </c>
      <c r="AB7" s="57" t="str">
        <f>IF((AND(F7="LIVE",Y7=TRUE)),IF(VLOOKUP(A7,[1]RawData!A:DJ,99,FALSE)="","No Xoserve FTEs",VLOOKUP(A7,[1]RawData!A:DJ,99,FALSE)),"")</f>
        <v/>
      </c>
      <c r="AC7" s="57" t="str">
        <f>IF((AND(F7="LIVE",Y7=TRUE)),IF(VLOOKUP(A7,[1]RawData!A:DJ,94,FALSE)="","No Workaround Intensity",VLOOKUP(A7,[1]RawData!A:DJ,94,FALSE)),"")</f>
        <v/>
      </c>
      <c r="AD7" s="57" t="str">
        <f>IF((AND(F7="LIVE",Y7=TRUE)),IF(VLOOKUP(A7,[1]RawData!A:DJ,87,FALSE)="","No Lifespan Date",VLOOKUP(A7,[1]RawData!A:DJ,87,FALSE)),"")</f>
        <v/>
      </c>
      <c r="AE7" s="57" t="str">
        <f>IF(F7="LIVE",IF(VLOOKUP(A7,[1]RawData!A:DJ,100,FALSE)="","No Change Driver",VLOOKUP(A7,[1]RawData!A:DJ,100,FALSE)),"")</f>
        <v>Xoserve Internal CR (business improvement initiative)</v>
      </c>
      <c r="AF7" s="57" t="str">
        <f>IF(F7="LIVE",IF(VLOOKUP(A7,[1]RawData!A:DJ,101,FALSE)="","No Change Beneficiary",VLOOKUP(A7,[1]RawData!A:DJ,101,FALSE)),"")</f>
        <v>All UK Gas Market Participants</v>
      </c>
      <c r="AG7" s="57" t="b">
        <f>VLOOKUP(A7,[1]RawData!A:DJ,102,FALSE)</f>
        <v>1</v>
      </c>
      <c r="AH7" s="57" t="b">
        <f>VLOOKUP(A7,[1]RawData!A:DJ,103,FALSE)</f>
        <v>1</v>
      </c>
      <c r="AI7" s="57" t="b">
        <f>VLOOKUP(A7,[1]RawData!A:DJ,104,FALSE)</f>
        <v>1</v>
      </c>
      <c r="AJ7" s="57" t="str">
        <f>IF(F7="LIVE",IF(VLOOKUP(A7,[1]RawData!A:DJ,106,FALSE)="","No DSC Service Area",VLOOKUP(A7,[1]RawData!A:DJ,106,FALSE)),"")</f>
        <v>Service Area 23: Internal</v>
      </c>
      <c r="AK7" s="57" t="str">
        <f>IF(F7="LIVE",IF(VLOOKUP(A7,[1]RawData!A:DJ,107,FALSE)="","No Number of impacted DSC Service Areas",VLOOKUP(A7,[1]RawData!A:DJ,107,FALSE)),"")</f>
        <v>All</v>
      </c>
      <c r="AL7" s="57" t="str">
        <f>IF(F7="LIVE",IF(VLOOKUP(A7,[1]RawData!A:DJ,108,FALSE)="","No Change Improvement Scale",VLOOKUP(A7,[1]RawData!A:DJ,108,FALSE)),"")</f>
        <v>High</v>
      </c>
      <c r="AM7" s="60" t="b">
        <f>VLOOKUP(A7,[1]RawData!A:DJ,88,FALSE)</f>
        <v>0</v>
      </c>
      <c r="AN7" s="60" t="b">
        <f>VLOOKUP(A7,[1]RawData!A:DJ,90,FALSE)</f>
        <v>0</v>
      </c>
      <c r="AO7" s="60" t="b">
        <f>VLOOKUP(A7,[1]RawData!A:DJ,89,FALSE)</f>
        <v>0</v>
      </c>
      <c r="AP7" s="60" t="b">
        <f>VLOOKUP(A7,[1]RawData!A:DJ,109,FALSE)</f>
        <v>0</v>
      </c>
      <c r="AQ7" s="60" t="b">
        <f>VLOOKUP(A7,[1]RawData!A:DJ,96,FALSE)</f>
        <v>0</v>
      </c>
      <c r="AR7" s="60" t="b">
        <f>VLOOKUP(A7,[1]RawData!A:DJ,110,FALSE)</f>
        <v>0</v>
      </c>
      <c r="AS7" s="57">
        <f>IF(VLOOKUP($A7,[1]RawData!$A:$DJ,111,FALSE)="","No Date",VLOOKUP($A7,[1]RawData!$A:$DJ,111,FALSE))</f>
        <v>43019</v>
      </c>
      <c r="AT7" s="57">
        <f>IF(VLOOKUP($A7,[1]RawData!$A:$DJ,112,FALSE)="","No Date",VLOOKUP($A7,[1]RawData!$A:$DJ,112,FALSE))</f>
        <v>43019</v>
      </c>
      <c r="AU7" s="57">
        <f>IF(VLOOKUP($A7,[1]RawData!$A:$DJ,114,FALSE)="","No Date",VLOOKUP($A7,[1]RawData!$A:$DJ,114,FALSE))</f>
        <v>43110</v>
      </c>
      <c r="AV7" s="57" t="str">
        <f>IF(VLOOKUP($A7,[1]RawData!$A:$DJ,113,FALSE)="","No Date",VLOOKUP($A7,[1]RawData!$A:$DJ,113,FALSE))</f>
        <v>No Date</v>
      </c>
    </row>
    <row r="8" spans="1:48" ht="14.45" x14ac:dyDescent="0.3">
      <c r="A8" s="62" t="s">
        <v>186</v>
      </c>
      <c r="B8" s="54" t="str">
        <f>VLOOKUP(G8,[1]StatusMappings!A:B,2,FALSE)</f>
        <v>2. Change sanction/approved and in project delivery</v>
      </c>
      <c r="C8" s="56" t="s">
        <v>25</v>
      </c>
      <c r="D8" s="54" t="str">
        <f>VLOOKUP(A8,[1]RawData!A:DJ,2,FALSE)</f>
        <v>Class 2 Energy Updates from UKL to Gemini via CON file</v>
      </c>
      <c r="E8" s="54" t="str">
        <f>VLOOKUP(A8,[1]RawData!A:DJ,20,FALSE)</f>
        <v>CR (Internal)</v>
      </c>
      <c r="F8" s="51" t="str">
        <f>VLOOKUP(A8,[1]RawData!A:DJ,21,FALSE)</f>
        <v>LIVE</v>
      </c>
      <c r="G8" s="51" t="str">
        <f>VLOOKUP(A8,[1]RawData!A:DJ,3,FALSE)</f>
        <v>D1 - Change in delivery</v>
      </c>
      <c r="H8" s="58">
        <f t="shared" si="0"/>
        <v>0</v>
      </c>
      <c r="I8" s="58" t="str">
        <f>IF(ISNA(VLOOKUP(A8,[1]PrioritisationVariables!L:P,3,FALSE)),"",(VLOOKUP(A8,[1]PrioritisationVariables!L:P,3,FALSE)))</f>
        <v/>
      </c>
      <c r="J8" s="59" t="str">
        <f>IF(ISNA(VLOOKUP(A8,[1]PrioritisationVariables!L:P,5,FALSE)),"",(VLOOKUP(A8,[1]PrioritisationVariables!L:P,5,FALSE)))</f>
        <v/>
      </c>
      <c r="K8" s="57" t="str">
        <f>IF(F8="LIVE",IF(VLOOKUP(A8,[1]RawData!A:DJ,79,FALSE)="","No Platform",VLOOKUP(A8,[1]RawData!A:DJ,79,FALSE)),"")</f>
        <v>R &amp; N</v>
      </c>
      <c r="L8" s="57">
        <f>IF(VLOOKUP(A8,[1]RawData!A:DJ,9,FALSE)="","No Date",VLOOKUP(A8,[1]RawData!A:DJ,9,FALSE))</f>
        <v>43234</v>
      </c>
      <c r="M8" s="60" t="str">
        <f>VLOOKUP(A8,[1]RawData!A:DJ,16,FALSE)</f>
        <v>Jo Tedd</v>
      </c>
      <c r="N8" s="57" t="str">
        <f>IF(F8="LIVE",IF(VLOOKUP(A8,[1]RawData!A:DJ,19,FALSE)="","No Project Manager",VLOOKUP(A8,[1]RawData!A:DJ,19,FALSE)),"")</f>
        <v>Donna Johnson</v>
      </c>
      <c r="O8" s="61" t="str">
        <f>VLOOKUP(A8,[1]RawData!A:DJ,77,FALSE)</f>
        <v>50</v>
      </c>
      <c r="P8" s="60" t="str">
        <f>VLOOKUP(A8,[1]RawData!A:DJ,78,FALSE)</f>
        <v/>
      </c>
      <c r="Q8" s="57" t="str">
        <f>IF(F8="LIVE",IF(VLOOKUP(A8,[1]RawData!A:DJ,81,FALSE)="","No Delivery Team",VLOOKUP(A8,[1]RawData!A:DJ,81,FALSE)),"")</f>
        <v>Minor Enhancements Team</v>
      </c>
      <c r="R8" s="60" t="str">
        <f>VLOOKUP(A8,[1]RawData!A:DJ,80,FALSE)</f>
        <v>XO3681</v>
      </c>
      <c r="S8" s="57">
        <f>IF(F8="LIVE",IF(VLOOKUP(A8,[1]RawData!A:DJ,60,FALSE)="","No Date",VLOOKUP(A8,[1]RawData!A:DJ,60,FALSE)),"")</f>
        <v>43351</v>
      </c>
      <c r="T8" s="57" t="str">
        <f>IF(VLOOKUP(A8,[1]RawData!A:DJ,61,FALSE)="","No Date",VLOOKUP(A8,[1]RawData!A:DJ,61,FALSE))</f>
        <v>No Date</v>
      </c>
      <c r="U8" s="57">
        <f>IF(F8="LIVE",IF(VLOOKUP(A8,[1]RawData!A:DJ,11,FALSE)="","No Date",VLOOKUP(A8,[1]RawData!A:DJ,11,FALSE)),"")</f>
        <v>43282</v>
      </c>
      <c r="V8" s="57" t="str">
        <f>IF(F8="LIVE",IF(VLOOKUP(A8,[1]RawData!A:DJ,82,FALSE)="","No Application",VLOOKUP(A8,[1]RawData!A:DJ,82,FALSE)),"")</f>
        <v>ISU</v>
      </c>
      <c r="W8" s="57" t="str">
        <f>IF(F8="LIVE",IF(VLOOKUP(A8,[1]RawData!A:DJ,83,FALSE)="","No Process",VLOOKUP(A8,[1]RawData!A:DJ,83,FALSE)),"")</f>
        <v>Invoicing</v>
      </c>
      <c r="X8" s="57" t="str">
        <f>IF(F8="LIVE",IF(VLOOKUP(A8,[1]RawData!A:DJ,84,FALSE)="","No Delivery Effort",VLOOKUP(A8,[1]RawData!A:DJ,84,FALSE)),"")</f>
        <v>0-30 days</v>
      </c>
      <c r="Y8" s="60" t="b">
        <f>VLOOKUP(A8,[1]RawData!A:DJ,85,FALSE)</f>
        <v>0</v>
      </c>
      <c r="Z8" s="57" t="str">
        <f>IF((AND(F8="LIVE",Y8=TRUE)),IF(VLOOKUP(A8,[1]RawData!A:DJ,86,FALSE)="","No Workaround Accountability",VLOOKUP(A8,[1]RawData!A:DJ,86,FALSE)),"")</f>
        <v/>
      </c>
      <c r="AA8" s="57" t="str">
        <f>IF((AND(F8="LIVE",Y8=TRUE)),IF(VLOOKUP(A8,[1]RawData!A:DJ,98,FALSE)="","No Workaround Frequency",VLOOKUP(A8,[1]RawData!A:DJ,98,FALSE)),"")</f>
        <v/>
      </c>
      <c r="AB8" s="57" t="str">
        <f>IF((AND(F8="LIVE",Y8=TRUE)),IF(VLOOKUP(A8,[1]RawData!A:DJ,99,FALSE)="","No Xoserve FTEs",VLOOKUP(A8,[1]RawData!A:DJ,99,FALSE)),"")</f>
        <v/>
      </c>
      <c r="AC8" s="57" t="str">
        <f>IF((AND(F8="LIVE",Y8=TRUE)),IF(VLOOKUP(A8,[1]RawData!A:DJ,94,FALSE)="","No Workaround Intensity",VLOOKUP(A8,[1]RawData!A:DJ,94,FALSE)),"")</f>
        <v/>
      </c>
      <c r="AD8" s="57" t="str">
        <f>IF((AND(F8="LIVE",Y8=TRUE)),IF(VLOOKUP(A8,[1]RawData!A:DJ,87,FALSE)="","No Lifespan Date",VLOOKUP(A8,[1]RawData!A:DJ,87,FALSE)),"")</f>
        <v/>
      </c>
      <c r="AE8" s="57" t="str">
        <f>IF(F8="LIVE",IF(VLOOKUP(A8,[1]RawData!A:DJ,100,FALSE)="","No Change Driver",VLOOKUP(A8,[1]RawData!A:DJ,100,FALSE)),"")</f>
        <v>Xoserve Internal CR (business improvement initiative)</v>
      </c>
      <c r="AF8" s="57" t="str">
        <f>IF(F8="LIVE",IF(VLOOKUP(A8,[1]RawData!A:DJ,101,FALSE)="","No Change Beneficiary",VLOOKUP(A8,[1]RawData!A:DJ,101,FALSE)),"")</f>
        <v>All UK Gas Market Participants</v>
      </c>
      <c r="AG8" s="57" t="b">
        <f>VLOOKUP(A8,[1]RawData!A:DJ,102,FALSE)</f>
        <v>1</v>
      </c>
      <c r="AH8" s="57" t="b">
        <f>VLOOKUP(A8,[1]RawData!A:DJ,103,FALSE)</f>
        <v>1</v>
      </c>
      <c r="AI8" s="57" t="b">
        <f>VLOOKUP(A8,[1]RawData!A:DJ,104,FALSE)</f>
        <v>1</v>
      </c>
      <c r="AJ8" s="57" t="str">
        <f>IF(F8="LIVE",IF(VLOOKUP(A8,[1]RawData!A:DJ,106,FALSE)="","No DSC Service Area",VLOOKUP(A8,[1]RawData!A:DJ,106,FALSE)),"")</f>
        <v>Service Area 23: Internal</v>
      </c>
      <c r="AK8" s="57" t="str">
        <f>IF(F8="LIVE",IF(VLOOKUP(A8,[1]RawData!A:DJ,107,FALSE)="","No Number of impacted DSC Service Areas",VLOOKUP(A8,[1]RawData!A:DJ,107,FALSE)),"")</f>
        <v>All</v>
      </c>
      <c r="AL8" s="57" t="str">
        <f>IF(F8="LIVE",IF(VLOOKUP(A8,[1]RawData!A:DJ,108,FALSE)="","No Change Improvement Scale",VLOOKUP(A8,[1]RawData!A:DJ,108,FALSE)),"")</f>
        <v>High</v>
      </c>
      <c r="AM8" s="60" t="b">
        <f>VLOOKUP(A8,[1]RawData!A:DJ,88,FALSE)</f>
        <v>0</v>
      </c>
      <c r="AN8" s="60" t="b">
        <f>VLOOKUP(A8,[1]RawData!A:DJ,90,FALSE)</f>
        <v>0</v>
      </c>
      <c r="AO8" s="60" t="b">
        <f>VLOOKUP(A8,[1]RawData!A:DJ,89,FALSE)</f>
        <v>0</v>
      </c>
      <c r="AP8" s="60" t="b">
        <f>VLOOKUP(A8,[1]RawData!A:DJ,109,FALSE)</f>
        <v>0</v>
      </c>
      <c r="AQ8" s="60" t="b">
        <f>VLOOKUP(A8,[1]RawData!A:DJ,96,FALSE)</f>
        <v>1</v>
      </c>
      <c r="AR8" s="60" t="b">
        <f>VLOOKUP(A8,[1]RawData!A:DJ,110,FALSE)</f>
        <v>0</v>
      </c>
      <c r="AS8" s="57" t="str">
        <f>IF(VLOOKUP($A8,[1]RawData!$A:$DJ,111,FALSE)="","No Date",VLOOKUP($A8,[1]RawData!$A:$DJ,111,FALSE))</f>
        <v>No Date</v>
      </c>
      <c r="AT8" s="57" t="str">
        <f>IF(VLOOKUP($A8,[1]RawData!$A:$DJ,112,FALSE)="","No Date",VLOOKUP($A8,[1]RawData!$A:$DJ,112,FALSE))</f>
        <v>No Date</v>
      </c>
      <c r="AU8" s="57" t="str">
        <f>IF(VLOOKUP($A8,[1]RawData!$A:$DJ,114,FALSE)="","No Date",VLOOKUP($A8,[1]RawData!$A:$DJ,114,FALSE))</f>
        <v>No Date</v>
      </c>
      <c r="AV8" s="57" t="str">
        <f>IF(VLOOKUP($A8,[1]RawData!$A:$DJ,113,FALSE)="","No Date",VLOOKUP($A8,[1]RawData!$A:$DJ,113,FALSE))</f>
        <v>No Date</v>
      </c>
    </row>
    <row r="9" spans="1:48" ht="14.45" x14ac:dyDescent="0.3">
      <c r="A9" s="62" t="s">
        <v>187</v>
      </c>
      <c r="B9" s="54" t="str">
        <f>VLOOKUP(G9,[1]StatusMappings!A:B,2,FALSE)</f>
        <v>1. Start-Up (Progressing through change governance)</v>
      </c>
      <c r="C9" s="56" t="s">
        <v>152</v>
      </c>
      <c r="D9" s="54" t="str">
        <f>VLOOKUP(A9,[1]RawData!A:DJ,2,FALSE)</f>
        <v>Creation of new End User Categories</v>
      </c>
      <c r="E9" s="54" t="str">
        <f>VLOOKUP(A9,[1]RawData!A:DJ,20,FALSE)</f>
        <v>CP</v>
      </c>
      <c r="F9" s="51" t="str">
        <f>VLOOKUP(A9,[1]RawData!A:DJ,21,FALSE)</f>
        <v>LIVE</v>
      </c>
      <c r="G9" s="51" t="str">
        <f>VLOOKUP(A9,[1]RawData!A:DJ,3,FALSE)</f>
        <v>A10 - ICAF - Capture complete, awaiting CIO PM assignment</v>
      </c>
      <c r="H9" s="58">
        <f t="shared" si="0"/>
        <v>0</v>
      </c>
      <c r="I9" s="58" t="str">
        <f>IF(ISNA(VLOOKUP(A9,[1]PrioritisationVariables!L:P,3,FALSE)),"",(VLOOKUP(A9,[1]PrioritisationVariables!L:P,3,FALSE)))</f>
        <v/>
      </c>
      <c r="J9" s="59" t="str">
        <f>IF(ISNA(VLOOKUP(A9,[1]PrioritisationVariables!L:P,5,FALSE)),"",(VLOOKUP(A9,[1]PrioritisationVariables!L:P,5,FALSE)))</f>
        <v/>
      </c>
      <c r="K9" s="57" t="str">
        <f>IF(F9="LIVE",IF(VLOOKUP(A9,[1]RawData!A:DJ,79,FALSE)="","No Platform",VLOOKUP(A9,[1]RawData!A:DJ,79,FALSE)),"")</f>
        <v>R &amp; N</v>
      </c>
      <c r="L9" s="57">
        <f>IF(VLOOKUP(A9,[1]RawData!A:DJ,9,FALSE)="","No Date",VLOOKUP(A9,[1]RawData!A:DJ,9,FALSE))</f>
        <v>43222</v>
      </c>
      <c r="M9" s="60" t="str">
        <f>VLOOKUP(A9,[1]RawData!A:DJ,16,FALSE)</f>
        <v>Emma Smith</v>
      </c>
      <c r="N9" s="57" t="str">
        <f>IF(F9="LIVE",IF(VLOOKUP(A9,[1]RawData!A:DJ,19,FALSE)="","No Project Manager",VLOOKUP(A9,[1]RawData!A:DJ,19,FALSE)),"")</f>
        <v>Emma smith</v>
      </c>
      <c r="O9" s="61" t="str">
        <f>VLOOKUP(A9,[1]RawData!A:DJ,77,FALSE)</f>
        <v/>
      </c>
      <c r="P9" s="60" t="str">
        <f>VLOOKUP(A9,[1]RawData!A:DJ,78,FALSE)</f>
        <v/>
      </c>
      <c r="Q9" s="57" t="str">
        <f>IF(F9="LIVE",IF(VLOOKUP(A9,[1]RawData!A:DJ,81,FALSE)="","No Delivery Team",VLOOKUP(A9,[1]RawData!A:DJ,81,FALSE)),"")</f>
        <v>Third Party SI / Service Provider</v>
      </c>
      <c r="R9" s="60" t="str">
        <f>VLOOKUP(A9,[1]RawData!A:DJ,80,FALSE)</f>
        <v/>
      </c>
      <c r="S9" s="57" t="str">
        <f>IF(F9="LIVE",IF(VLOOKUP(A9,[1]RawData!A:DJ,60,FALSE)="","No Date",VLOOKUP(A9,[1]RawData!A:DJ,60,FALSE)),"")</f>
        <v>No Date</v>
      </c>
      <c r="T9" s="57" t="str">
        <f>IF(VLOOKUP(A9,[1]RawData!A:DJ,61,FALSE)="","No Date",VLOOKUP(A9,[1]RawData!A:DJ,61,FALSE))</f>
        <v>No Date</v>
      </c>
      <c r="U9" s="57">
        <f>IF(F9="LIVE",IF(VLOOKUP(A9,[1]RawData!A:DJ,11,FALSE)="","No Date",VLOOKUP(A9,[1]RawData!A:DJ,11,FALSE)),"")</f>
        <v>43374</v>
      </c>
      <c r="V9" s="57" t="str">
        <f>IF(F9="LIVE",IF(VLOOKUP(A9,[1]RawData!A:DJ,82,FALSE)="","No Application",VLOOKUP(A9,[1]RawData!A:DJ,82,FALSE)),"")</f>
        <v>ISU</v>
      </c>
      <c r="W9" s="57" t="str">
        <f>IF(F9="LIVE",IF(VLOOKUP(A9,[1]RawData!A:DJ,83,FALSE)="","No Process",VLOOKUP(A9,[1]RawData!A:DJ,83,FALSE)),"")</f>
        <v>Invoicing</v>
      </c>
      <c r="X9" s="57" t="str">
        <f>IF(F9="LIVE",IF(VLOOKUP(A9,[1]RawData!A:DJ,84,FALSE)="","No Delivery Effort",VLOOKUP(A9,[1]RawData!A:DJ,84,FALSE)),"")</f>
        <v>30-60 days</v>
      </c>
      <c r="Y9" s="60" t="b">
        <f>VLOOKUP(A9,[1]RawData!A:DJ,85,FALSE)</f>
        <v>0</v>
      </c>
      <c r="Z9" s="57" t="str">
        <f>IF((AND(F9="LIVE",Y9=TRUE)),IF(VLOOKUP(A9,[1]RawData!A:DJ,86,FALSE)="","No Workaround Accountability",VLOOKUP(A9,[1]RawData!A:DJ,86,FALSE)),"")</f>
        <v/>
      </c>
      <c r="AA9" s="57" t="str">
        <f>IF((AND(F9="LIVE",Y9=TRUE)),IF(VLOOKUP(A9,[1]RawData!A:DJ,98,FALSE)="","No Workaround Frequency",VLOOKUP(A9,[1]RawData!A:DJ,98,FALSE)),"")</f>
        <v/>
      </c>
      <c r="AB9" s="57" t="str">
        <f>IF((AND(F9="LIVE",Y9=TRUE)),IF(VLOOKUP(A9,[1]RawData!A:DJ,99,FALSE)="","No Xoserve FTEs",VLOOKUP(A9,[1]RawData!A:DJ,99,FALSE)),"")</f>
        <v/>
      </c>
      <c r="AC9" s="57" t="str">
        <f>IF((AND(F9="LIVE",Y9=TRUE)),IF(VLOOKUP(A9,[1]RawData!A:DJ,94,FALSE)="","No Workaround Intensity",VLOOKUP(A9,[1]RawData!A:DJ,94,FALSE)),"")</f>
        <v/>
      </c>
      <c r="AD9" s="57" t="str">
        <f>IF((AND(F9="LIVE",Y9=TRUE)),IF(VLOOKUP(A9,[1]RawData!A:DJ,87,FALSE)="","No Lifespan Date",VLOOKUP(A9,[1]RawData!A:DJ,87,FALSE)),"")</f>
        <v/>
      </c>
      <c r="AE9" s="57" t="str">
        <f>IF(F9="LIVE",IF(VLOOKUP(A9,[1]RawData!A:DJ,100,FALSE)="","No Change Driver",VLOOKUP(A9,[1]RawData!A:DJ,100,FALSE)),"")</f>
        <v>ChMC endorsed Change Proposal</v>
      </c>
      <c r="AF9" s="57" t="str">
        <f>IF(F9="LIVE",IF(VLOOKUP(A9,[1]RawData!A:DJ,101,FALSE)="","No Change Beneficiary",VLOOKUP(A9,[1]RawData!A:DJ,101,FALSE)),"")</f>
        <v>Multiple Market Participants</v>
      </c>
      <c r="AG9" s="57" t="b">
        <f>VLOOKUP(A9,[1]RawData!A:DJ,102,FALSE)</f>
        <v>1</v>
      </c>
      <c r="AH9" s="57" t="b">
        <f>VLOOKUP(A9,[1]RawData!A:DJ,103,FALSE)</f>
        <v>1</v>
      </c>
      <c r="AI9" s="57" t="b">
        <f>VLOOKUP(A9,[1]RawData!A:DJ,104,FALSE)</f>
        <v>1</v>
      </c>
      <c r="AJ9" s="57" t="str">
        <f>IF(F9="LIVE",IF(VLOOKUP(A9,[1]RawData!A:DJ,106,FALSE)="","No DSC Service Area",VLOOKUP(A9,[1]RawData!A:DJ,106,FALSE)),"")</f>
        <v>Service Area 15: Demand Estimation</v>
      </c>
      <c r="AK9" s="57" t="str">
        <f>IF(F9="LIVE",IF(VLOOKUP(A9,[1]RawData!A:DJ,107,FALSE)="","No Number of impacted DSC Service Areas",VLOOKUP(A9,[1]RawData!A:DJ,107,FALSE)),"")</f>
        <v>Two to Five</v>
      </c>
      <c r="AL9" s="57" t="str">
        <f>IF(F9="LIVE",IF(VLOOKUP(A9,[1]RawData!A:DJ,108,FALSE)="","No Change Improvement Scale",VLOOKUP(A9,[1]RawData!A:DJ,108,FALSE)),"")</f>
        <v>Medium</v>
      </c>
      <c r="AM9" s="60" t="b">
        <f>VLOOKUP(A9,[1]RawData!A:DJ,88,FALSE)</f>
        <v>1</v>
      </c>
      <c r="AN9" s="60" t="b">
        <f>VLOOKUP(A9,[1]RawData!A:DJ,90,FALSE)</f>
        <v>1</v>
      </c>
      <c r="AO9" s="60" t="b">
        <f>VLOOKUP(A9,[1]RawData!A:DJ,89,FALSE)</f>
        <v>1</v>
      </c>
      <c r="AP9" s="60" t="b">
        <f>VLOOKUP(A9,[1]RawData!A:DJ,109,FALSE)</f>
        <v>0</v>
      </c>
      <c r="AQ9" s="60" t="b">
        <f>VLOOKUP(A9,[1]RawData!A:DJ,96,FALSE)</f>
        <v>1</v>
      </c>
      <c r="AR9" s="60" t="b">
        <f>VLOOKUP(A9,[1]RawData!A:DJ,110,FALSE)</f>
        <v>0</v>
      </c>
      <c r="AS9" s="57">
        <f>IF(VLOOKUP($A9,[1]RawData!$A:$DJ,111,FALSE)="","No Date",VLOOKUP($A9,[1]RawData!$A:$DJ,111,FALSE))</f>
        <v>43292</v>
      </c>
      <c r="AT9" s="57" t="str">
        <f>IF(VLOOKUP($A9,[1]RawData!$A:$DJ,112,FALSE)="","No Date",VLOOKUP($A9,[1]RawData!$A:$DJ,112,FALSE))</f>
        <v>No Date</v>
      </c>
      <c r="AU9" s="57" t="str">
        <f>IF(VLOOKUP($A9,[1]RawData!$A:$DJ,114,FALSE)="","No Date",VLOOKUP($A9,[1]RawData!$A:$DJ,114,FALSE))</f>
        <v>No Date</v>
      </c>
      <c r="AV9" s="57" t="str">
        <f>IF(VLOOKUP($A9,[1]RawData!$A:$DJ,113,FALSE)="","No Date",VLOOKUP($A9,[1]RawData!$A:$DJ,113,FALSE))</f>
        <v>No Date</v>
      </c>
    </row>
    <row r="10" spans="1:48" ht="14.45" x14ac:dyDescent="0.3">
      <c r="A10" s="62" t="s">
        <v>207</v>
      </c>
      <c r="B10" s="54" t="str">
        <f>VLOOKUP(G10,[1]StatusMappings!A:B,2,FALSE)</f>
        <v>3. Change delivered, awaiting closure approval/sign-off</v>
      </c>
      <c r="C10" s="56" t="s">
        <v>20</v>
      </c>
      <c r="D10" s="54" t="str">
        <f>VLOOKUP(A10,[1]RawData!A:DJ,2,FALSE)</f>
        <v>MIV File Changes for MUR Invoice - CMS</v>
      </c>
      <c r="E10" s="54" t="str">
        <f>VLOOKUP(A10,[1]RawData!A:DJ,20,FALSE)</f>
        <v>CR (Internal)</v>
      </c>
      <c r="F10" s="51" t="str">
        <f>VLOOKUP(A10,[1]RawData!A:DJ,21,FALSE)</f>
        <v>LIVE</v>
      </c>
      <c r="G10" s="51" t="str">
        <f>VLOOKUP(A10,[1]RawData!A:DJ,3,FALSE)</f>
        <v>F1 - CCR/Closedown document in progress</v>
      </c>
      <c r="H10" s="58">
        <f t="shared" si="0"/>
        <v>0</v>
      </c>
      <c r="I10" s="58" t="str">
        <f>IF(ISNA(VLOOKUP(A10,[1]PrioritisationVariables!L:P,3,FALSE)),"",(VLOOKUP(A10,[1]PrioritisationVariables!L:P,3,FALSE)))</f>
        <v/>
      </c>
      <c r="J10" s="59" t="str">
        <f>IF(ISNA(VLOOKUP(A10,[1]PrioritisationVariables!L:P,5,FALSE)),"",(VLOOKUP(A10,[1]PrioritisationVariables!L:P,5,FALSE)))</f>
        <v/>
      </c>
      <c r="K10" s="57" t="str">
        <f>IF(F10="LIVE",IF(VLOOKUP(A10,[1]RawData!A:DJ,79,FALSE)="","No Platform",VLOOKUP(A10,[1]RawData!A:DJ,79,FALSE)),"")</f>
        <v>R &amp; N</v>
      </c>
      <c r="L10" s="57">
        <f>IF(VLOOKUP(A10,[1]RawData!A:DJ,9,FALSE)="","No Date",VLOOKUP(A10,[1]RawData!A:DJ,9,FALSE))</f>
        <v>43033</v>
      </c>
      <c r="M10" s="60" t="str">
        <f>VLOOKUP(A10,[1]RawData!A:DJ,16,FALSE)</f>
        <v>Richard Cresswell</v>
      </c>
      <c r="N10" s="57" t="str">
        <f>IF(F10="LIVE",IF(VLOOKUP(A10,[1]RawData!A:DJ,19,FALSE)="","No Project Manager",VLOOKUP(A10,[1]RawData!A:DJ,19,FALSE)),"")</f>
        <v>Christina Francis</v>
      </c>
      <c r="O10" s="61" t="str">
        <f>VLOOKUP(A10,[1]RawData!A:DJ,77,FALSE)</f>
        <v>2</v>
      </c>
      <c r="P10" s="60" t="str">
        <f>VLOOKUP(A10,[1]RawData!A:DJ,78,FALSE)</f>
        <v>UKLP IADBI367</v>
      </c>
      <c r="Q10" s="57" t="str">
        <f>IF(F10="LIVE",IF(VLOOKUP(A10,[1]RawData!A:DJ,81,FALSE)="","No Delivery Team",VLOOKUP(A10,[1]RawData!A:DJ,81,FALSE)),"")</f>
        <v>Third Party SI / Service Provider</v>
      </c>
      <c r="R10" s="60" t="str">
        <f>VLOOKUP(A10,[1]RawData!A:DJ,80,FALSE)</f>
        <v/>
      </c>
      <c r="S10" s="57">
        <f>IF(F10="LIVE",IF(VLOOKUP(A10,[1]RawData!A:DJ,60,FALSE)="","No Date",VLOOKUP(A10,[1]RawData!A:DJ,60,FALSE)),"")</f>
        <v>43280</v>
      </c>
      <c r="T10" s="57">
        <f>IF(VLOOKUP(A10,[1]RawData!A:DJ,61,FALSE)="","No Date",VLOOKUP(A10,[1]RawData!A:DJ,61,FALSE))</f>
        <v>43282</v>
      </c>
      <c r="U10" s="57">
        <f>IF(F10="LIVE",IF(VLOOKUP(A10,[1]RawData!A:DJ,11,FALSE)="","No Date",VLOOKUP(A10,[1]RawData!A:DJ,11,FALSE)),"")</f>
        <v>43280</v>
      </c>
      <c r="V10" s="57" t="str">
        <f>IF(F10="LIVE",IF(VLOOKUP(A10,[1]RawData!A:DJ,82,FALSE)="","No Application",VLOOKUP(A10,[1]RawData!A:DJ,82,FALSE)),"")</f>
        <v>CMS</v>
      </c>
      <c r="W10" s="57" t="str">
        <f>IF(F10="LIVE",IF(VLOOKUP(A10,[1]RawData!A:DJ,83,FALSE)="","No Process",VLOOKUP(A10,[1]RawData!A:DJ,83,FALSE)),"")</f>
        <v>Invoicing</v>
      </c>
      <c r="X10" s="57" t="str">
        <f>IF(F10="LIVE",IF(VLOOKUP(A10,[1]RawData!A:DJ,84,FALSE)="","No Delivery Effort",VLOOKUP(A10,[1]RawData!A:DJ,84,FALSE)),"")</f>
        <v>31-100days</v>
      </c>
      <c r="Y10" s="60" t="b">
        <f>VLOOKUP(A10,[1]RawData!A:DJ,85,FALSE)</f>
        <v>0</v>
      </c>
      <c r="Z10" s="57" t="str">
        <f>IF((AND(F10="LIVE",Y10=TRUE)),IF(VLOOKUP(A10,[1]RawData!A:DJ,86,FALSE)="","No Workaround Accountability",VLOOKUP(A10,[1]RawData!A:DJ,86,FALSE)),"")</f>
        <v/>
      </c>
      <c r="AA10" s="57" t="str">
        <f>IF((AND(F10="LIVE",Y10=TRUE)),IF(VLOOKUP(A10,[1]RawData!A:DJ,98,FALSE)="","No Workaround Frequency",VLOOKUP(A10,[1]RawData!A:DJ,98,FALSE)),"")</f>
        <v/>
      </c>
      <c r="AB10" s="57" t="str">
        <f>IF((AND(F10="LIVE",Y10=TRUE)),IF(VLOOKUP(A10,[1]RawData!A:DJ,99,FALSE)="","No Xoserve FTEs",VLOOKUP(A10,[1]RawData!A:DJ,99,FALSE)),"")</f>
        <v/>
      </c>
      <c r="AC10" s="57" t="str">
        <f>IF((AND(F10="LIVE",Y10=TRUE)),IF(VLOOKUP(A10,[1]RawData!A:DJ,94,FALSE)="","No Workaround Intensity",VLOOKUP(A10,[1]RawData!A:DJ,94,FALSE)),"")</f>
        <v/>
      </c>
      <c r="AD10" s="57" t="str">
        <f>IF((AND(F10="LIVE",Y10=TRUE)),IF(VLOOKUP(A10,[1]RawData!A:DJ,87,FALSE)="","No Lifespan Date",VLOOKUP(A10,[1]RawData!A:DJ,87,FALSE)),"")</f>
        <v/>
      </c>
      <c r="AE10" s="57" t="str">
        <f>IF(F10="LIVE",IF(VLOOKUP(A10,[1]RawData!A:DJ,100,FALSE)="","No Change Driver",VLOOKUP(A10,[1]RawData!A:DJ,100,FALSE)),"")</f>
        <v>Xoserve Internal CR (business improvement initiative)</v>
      </c>
      <c r="AF10" s="57" t="str">
        <f>IF(F10="LIVE",IF(VLOOKUP(A10,[1]RawData!A:DJ,101,FALSE)="","No Change Beneficiary",VLOOKUP(A10,[1]RawData!A:DJ,101,FALSE)),"")</f>
        <v>All UK Gas Market Participants</v>
      </c>
      <c r="AG10" s="57" t="b">
        <f>VLOOKUP(A10,[1]RawData!A:DJ,102,FALSE)</f>
        <v>1</v>
      </c>
      <c r="AH10" s="57" t="b">
        <f>VLOOKUP(A10,[1]RawData!A:DJ,103,FALSE)</f>
        <v>1</v>
      </c>
      <c r="AI10" s="57" t="b">
        <f>VLOOKUP(A10,[1]RawData!A:DJ,104,FALSE)</f>
        <v>1</v>
      </c>
      <c r="AJ10" s="57" t="str">
        <f>IF(F10="LIVE",IF(VLOOKUP(A10,[1]RawData!A:DJ,106,FALSE)="","No DSC Service Area",VLOOKUP(A10,[1]RawData!A:DJ,106,FALSE)),"")</f>
        <v>Service Area 23: Internal</v>
      </c>
      <c r="AK10" s="57" t="str">
        <f>IF(F10="LIVE",IF(VLOOKUP(A10,[1]RawData!A:DJ,107,FALSE)="","No Number of impacted DSC Service Areas",VLOOKUP(A10,[1]RawData!A:DJ,107,FALSE)),"")</f>
        <v>All</v>
      </c>
      <c r="AL10" s="57" t="str">
        <f>IF(F10="LIVE",IF(VLOOKUP(A10,[1]RawData!A:DJ,108,FALSE)="","No Change Improvement Scale",VLOOKUP(A10,[1]RawData!A:DJ,108,FALSE)),"")</f>
        <v>High</v>
      </c>
      <c r="AM10" s="60" t="b">
        <f>VLOOKUP(A10,[1]RawData!A:DJ,88,FALSE)</f>
        <v>0</v>
      </c>
      <c r="AN10" s="60" t="b">
        <f>VLOOKUP(A10,[1]RawData!A:DJ,90,FALSE)</f>
        <v>0</v>
      </c>
      <c r="AO10" s="60" t="b">
        <f>VLOOKUP(A10,[1]RawData!A:DJ,89,FALSE)</f>
        <v>0</v>
      </c>
      <c r="AP10" s="60" t="b">
        <f>VLOOKUP(A10,[1]RawData!A:DJ,109,FALSE)</f>
        <v>0</v>
      </c>
      <c r="AQ10" s="60" t="b">
        <f>VLOOKUP(A10,[1]RawData!A:DJ,96,FALSE)</f>
        <v>0</v>
      </c>
      <c r="AR10" s="60" t="b">
        <f>VLOOKUP(A10,[1]RawData!A:DJ,110,FALSE)</f>
        <v>0</v>
      </c>
      <c r="AS10" s="57">
        <f>IF(VLOOKUP($A10,[1]RawData!$A:$DJ,111,FALSE)="","No Date",VLOOKUP($A10,[1]RawData!$A:$DJ,111,FALSE))</f>
        <v>43019</v>
      </c>
      <c r="AT10" s="57">
        <f>IF(VLOOKUP($A10,[1]RawData!$A:$DJ,112,FALSE)="","No Date",VLOOKUP($A10,[1]RawData!$A:$DJ,112,FALSE))</f>
        <v>43019</v>
      </c>
      <c r="AU10" s="57">
        <f>IF(VLOOKUP($A10,[1]RawData!$A:$DJ,114,FALSE)="","No Date",VLOOKUP($A10,[1]RawData!$A:$DJ,114,FALSE))</f>
        <v>43110</v>
      </c>
      <c r="AV10" s="57" t="str">
        <f>IF(VLOOKUP($A10,[1]RawData!$A:$DJ,113,FALSE)="","No Date",VLOOKUP($A10,[1]RawData!$A:$DJ,113,FALSE))</f>
        <v>No Date</v>
      </c>
    </row>
    <row r="11" spans="1:48" ht="14.45" x14ac:dyDescent="0.3">
      <c r="A11" s="62" t="s">
        <v>211</v>
      </c>
      <c r="B11" s="54" t="str">
        <f>VLOOKUP(G11,[1]StatusMappings!A:B,2,FALSE)</f>
        <v>3. Change delivered, awaiting closure approval/sign-off</v>
      </c>
      <c r="C11" s="56" t="s">
        <v>20</v>
      </c>
      <c r="D11" s="54" t="str">
        <f>VLOOKUP(A11,[1]RawData!A:DJ,2,FALSE)</f>
        <v>Meter Point Details Report &amp; Sector Breakdown Report</v>
      </c>
      <c r="E11" s="54" t="str">
        <f>VLOOKUP(A11,[1]RawData!A:DJ,20,FALSE)</f>
        <v>CR (Internal)</v>
      </c>
      <c r="F11" s="51" t="str">
        <f>VLOOKUP(A11,[1]RawData!A:DJ,21,FALSE)</f>
        <v>LIVE</v>
      </c>
      <c r="G11" s="51" t="str">
        <f>VLOOKUP(A11,[1]RawData!A:DJ,3,FALSE)</f>
        <v>F1 - CCR/Closedown document in progress</v>
      </c>
      <c r="H11" s="58">
        <f t="shared" si="0"/>
        <v>0</v>
      </c>
      <c r="I11" s="58" t="str">
        <f>IF(ISNA(VLOOKUP(A11,[1]PrioritisationVariables!L:P,3,FALSE)),"",(VLOOKUP(A11,[1]PrioritisationVariables!L:P,3,FALSE)))</f>
        <v>TBP</v>
      </c>
      <c r="J11" s="59" t="str">
        <f>IF(ISNA(VLOOKUP(A11,[1]PrioritisationVariables!L:P,5,FALSE)),"",(VLOOKUP(A11,[1]PrioritisationVariables!L:P,5,FALSE)))</f>
        <v>Low</v>
      </c>
      <c r="K11" s="57" t="str">
        <f>IF(F11="LIVE",IF(VLOOKUP(A11,[1]RawData!A:DJ,79,FALSE)="","No Platform",VLOOKUP(A11,[1]RawData!A:DJ,79,FALSE)),"")</f>
        <v>R &amp; N</v>
      </c>
      <c r="L11" s="57">
        <f>IF(VLOOKUP(A11,[1]RawData!A:DJ,9,FALSE)="","No Date",VLOOKUP(A11,[1]RawData!A:DJ,9,FALSE))</f>
        <v>42832</v>
      </c>
      <c r="M11" s="60" t="str">
        <f>VLOOKUP(A11,[1]RawData!A:DJ,16,FALSE)</f>
        <v>Mark Cockayne</v>
      </c>
      <c r="N11" s="57" t="str">
        <f>IF(F11="LIVE",IF(VLOOKUP(A11,[1]RawData!A:DJ,19,FALSE)="","No Project Manager",VLOOKUP(A11,[1]RawData!A:DJ,19,FALSE)),"")</f>
        <v>Christina Francis</v>
      </c>
      <c r="O11" s="61" t="str">
        <f>VLOOKUP(A11,[1]RawData!A:DJ,77,FALSE)</f>
        <v>2</v>
      </c>
      <c r="P11" s="60" t="str">
        <f>VLOOKUP(A11,[1]RawData!A:DJ,78,FALSE)</f>
        <v>UKLP315</v>
      </c>
      <c r="Q11" s="57" t="str">
        <f>IF(F11="LIVE",IF(VLOOKUP(A11,[1]RawData!A:DJ,81,FALSE)="","No Delivery Team",VLOOKUP(A11,[1]RawData!A:DJ,81,FALSE)),"")</f>
        <v>Third Party SI / Service Provider</v>
      </c>
      <c r="R11" s="60" t="str">
        <f>VLOOKUP(A11,[1]RawData!A:DJ,80,FALSE)</f>
        <v/>
      </c>
      <c r="S11" s="57">
        <f>IF(F11="LIVE",IF(VLOOKUP(A11,[1]RawData!A:DJ,60,FALSE)="","No Date",VLOOKUP(A11,[1]RawData!A:DJ,60,FALSE)),"")</f>
        <v>43280</v>
      </c>
      <c r="T11" s="57">
        <f>IF(VLOOKUP(A11,[1]RawData!A:DJ,61,FALSE)="","No Date",VLOOKUP(A11,[1]RawData!A:DJ,61,FALSE))</f>
        <v>42917</v>
      </c>
      <c r="U11" s="57">
        <f>IF(F11="LIVE",IF(VLOOKUP(A11,[1]RawData!A:DJ,11,FALSE)="","No Date",VLOOKUP(A11,[1]RawData!A:DJ,11,FALSE)),"")</f>
        <v>43221</v>
      </c>
      <c r="V11" s="57" t="str">
        <f>IF(F11="LIVE",IF(VLOOKUP(A11,[1]RawData!A:DJ,82,FALSE)="","No Application",VLOOKUP(A11,[1]RawData!A:DJ,82,FALSE)),"")</f>
        <v>BW</v>
      </c>
      <c r="W11" s="57" t="str">
        <f>IF(F11="LIVE",IF(VLOOKUP(A11,[1]RawData!A:DJ,83,FALSE)="","No Process",VLOOKUP(A11,[1]RawData!A:DJ,83,FALSE)),"")</f>
        <v>Other</v>
      </c>
      <c r="X11" s="57" t="str">
        <f>IF(F11="LIVE",IF(VLOOKUP(A11,[1]RawData!A:DJ,84,FALSE)="","No Delivery Effort",VLOOKUP(A11,[1]RawData!A:DJ,84,FALSE)),"")</f>
        <v>31-100days</v>
      </c>
      <c r="Y11" s="60" t="b">
        <f>VLOOKUP(A11,[1]RawData!A:DJ,85,FALSE)</f>
        <v>0</v>
      </c>
      <c r="Z11" s="57" t="str">
        <f>IF((AND(F11="LIVE",Y11=TRUE)),IF(VLOOKUP(A11,[1]RawData!A:DJ,86,FALSE)="","No Workaround Accountability",VLOOKUP(A11,[1]RawData!A:DJ,86,FALSE)),"")</f>
        <v/>
      </c>
      <c r="AA11" s="57" t="str">
        <f>IF((AND(F11="LIVE",Y11=TRUE)),IF(VLOOKUP(A11,[1]RawData!A:DJ,98,FALSE)="","No Workaround Frequency",VLOOKUP(A11,[1]RawData!A:DJ,98,FALSE)),"")</f>
        <v/>
      </c>
      <c r="AB11" s="57" t="str">
        <f>IF((AND(F11="LIVE",Y11=TRUE)),IF(VLOOKUP(A11,[1]RawData!A:DJ,99,FALSE)="","No Xoserve FTEs",VLOOKUP(A11,[1]RawData!A:DJ,99,FALSE)),"")</f>
        <v/>
      </c>
      <c r="AC11" s="57" t="str">
        <f>IF((AND(F11="LIVE",Y11=TRUE)),IF(VLOOKUP(A11,[1]RawData!A:DJ,94,FALSE)="","No Workaround Intensity",VLOOKUP(A11,[1]RawData!A:DJ,94,FALSE)),"")</f>
        <v/>
      </c>
      <c r="AD11" s="57" t="str">
        <f>IF((AND(F11="LIVE",Y11=TRUE)),IF(VLOOKUP(A11,[1]RawData!A:DJ,87,FALSE)="","No Lifespan Date",VLOOKUP(A11,[1]RawData!A:DJ,87,FALSE)),"")</f>
        <v/>
      </c>
      <c r="AE11" s="57" t="str">
        <f>IF(F11="LIVE",IF(VLOOKUP(A11,[1]RawData!A:DJ,100,FALSE)="","No Change Driver",VLOOKUP(A11,[1]RawData!A:DJ,100,FALSE)),"")</f>
        <v>Xoserve Internal CR (business improvement initiative)</v>
      </c>
      <c r="AF11" s="57" t="str">
        <f>IF(F11="LIVE",IF(VLOOKUP(A11,[1]RawData!A:DJ,101,FALSE)="","No Change Beneficiary",VLOOKUP(A11,[1]RawData!A:DJ,101,FALSE)),"")</f>
        <v>All UK Gas Market Participants</v>
      </c>
      <c r="AG11" s="57" t="b">
        <f>VLOOKUP(A11,[1]RawData!A:DJ,102,FALSE)</f>
        <v>0</v>
      </c>
      <c r="AH11" s="57" t="b">
        <f>VLOOKUP(A11,[1]RawData!A:DJ,103,FALSE)</f>
        <v>0</v>
      </c>
      <c r="AI11" s="57" t="b">
        <f>VLOOKUP(A11,[1]RawData!A:DJ,104,FALSE)</f>
        <v>0</v>
      </c>
      <c r="AJ11" s="57" t="str">
        <f>IF(F11="LIVE",IF(VLOOKUP(A11,[1]RawData!A:DJ,106,FALSE)="","No DSC Service Area",VLOOKUP(A11,[1]RawData!A:DJ,106,FALSE)),"")</f>
        <v>Service Area 23: Internal</v>
      </c>
      <c r="AK11" s="57" t="str">
        <f>IF(F11="LIVE",IF(VLOOKUP(A11,[1]RawData!A:DJ,107,FALSE)="","No Number of impacted DSC Service Areas",VLOOKUP(A11,[1]RawData!A:DJ,107,FALSE)),"")</f>
        <v>None (Xoserve internal initiative)</v>
      </c>
      <c r="AL11" s="57" t="str">
        <f>IF(F11="LIVE",IF(VLOOKUP(A11,[1]RawData!A:DJ,108,FALSE)="","No Change Improvement Scale",VLOOKUP(A11,[1]RawData!A:DJ,108,FALSE)),"")</f>
        <v>Medium</v>
      </c>
      <c r="AM11" s="60" t="b">
        <f>VLOOKUP(A11,[1]RawData!A:DJ,88,FALSE)</f>
        <v>0</v>
      </c>
      <c r="AN11" s="60" t="b">
        <f>VLOOKUP(A11,[1]RawData!A:DJ,90,FALSE)</f>
        <v>0</v>
      </c>
      <c r="AO11" s="60" t="b">
        <f>VLOOKUP(A11,[1]RawData!A:DJ,89,FALSE)</f>
        <v>0</v>
      </c>
      <c r="AP11" s="60" t="b">
        <f>VLOOKUP(A11,[1]RawData!A:DJ,109,FALSE)</f>
        <v>0</v>
      </c>
      <c r="AQ11" s="60" t="b">
        <f>VLOOKUP(A11,[1]RawData!A:DJ,96,FALSE)</f>
        <v>0</v>
      </c>
      <c r="AR11" s="60" t="b">
        <f>VLOOKUP(A11,[1]RawData!A:DJ,110,FALSE)</f>
        <v>0</v>
      </c>
      <c r="AS11" s="57">
        <f>IF(VLOOKUP($A11,[1]RawData!$A:$DJ,111,FALSE)="","No Date",VLOOKUP($A11,[1]RawData!$A:$DJ,111,FALSE))</f>
        <v>43019</v>
      </c>
      <c r="AT11" s="57">
        <f>IF(VLOOKUP($A11,[1]RawData!$A:$DJ,112,FALSE)="","No Date",VLOOKUP($A11,[1]RawData!$A:$DJ,112,FALSE))</f>
        <v>43019</v>
      </c>
      <c r="AU11" s="57">
        <f>IF(VLOOKUP($A11,[1]RawData!$A:$DJ,114,FALSE)="","No Date",VLOOKUP($A11,[1]RawData!$A:$DJ,114,FALSE))</f>
        <v>43110</v>
      </c>
      <c r="AV11" s="57" t="str">
        <f>IF(VLOOKUP($A11,[1]RawData!$A:$DJ,113,FALSE)="","No Date",VLOOKUP($A11,[1]RawData!$A:$DJ,113,FALSE))</f>
        <v>No Date</v>
      </c>
    </row>
    <row r="12" spans="1:48" ht="14.45" x14ac:dyDescent="0.3">
      <c r="A12" s="62" t="s">
        <v>190</v>
      </c>
      <c r="B12" s="54" t="str">
        <f>VLOOKUP(G12,[1]StatusMappings!A:B,2,FALSE)</f>
        <v>2. Change sanction/approved and in project delivery</v>
      </c>
      <c r="C12" s="56" t="s">
        <v>25</v>
      </c>
      <c r="D12" s="54" t="str">
        <f>VLOOKUP(A12,[1]RawData!A:DJ,2,FALSE)</f>
        <v>The word ‘PLOT’ as a prefix</v>
      </c>
      <c r="E12" s="54" t="str">
        <f>VLOOKUP(A12,[1]RawData!A:DJ,20,FALSE)</f>
        <v>CR (Internal)</v>
      </c>
      <c r="F12" s="51" t="str">
        <f>VLOOKUP(A12,[1]RawData!A:DJ,21,FALSE)</f>
        <v>LIVE</v>
      </c>
      <c r="G12" s="51" t="str">
        <f>VLOOKUP(A12,[1]RawData!A:DJ,3,FALSE)</f>
        <v>D1 - Change in delivery</v>
      </c>
      <c r="H12" s="58">
        <f t="shared" si="0"/>
        <v>0</v>
      </c>
      <c r="I12" s="58" t="str">
        <f>IF(ISNA(VLOOKUP(A12,[1]PrioritisationVariables!L:P,3,FALSE)),"",(VLOOKUP(A12,[1]PrioritisationVariables!L:P,3,FALSE)))</f>
        <v/>
      </c>
      <c r="J12" s="59" t="str">
        <f>IF(ISNA(VLOOKUP(A12,[1]PrioritisationVariables!L:P,5,FALSE)),"",(VLOOKUP(A12,[1]PrioritisationVariables!L:P,5,FALSE)))</f>
        <v/>
      </c>
      <c r="K12" s="57" t="str">
        <f>IF(F12="LIVE",IF(VLOOKUP(A12,[1]RawData!A:DJ,79,FALSE)="","No Platform",VLOOKUP(A12,[1]RawData!A:DJ,79,FALSE)),"")</f>
        <v>R &amp; N</v>
      </c>
      <c r="L12" s="57">
        <f>IF(VLOOKUP(A12,[1]RawData!A:DJ,9,FALSE)="","No Date",VLOOKUP(A12,[1]RawData!A:DJ,9,FALSE))</f>
        <v>43046</v>
      </c>
      <c r="M12" s="60" t="str">
        <f>VLOOKUP(A12,[1]RawData!A:DJ,16,FALSE)</f>
        <v>Mike Orsler/Emma Smith</v>
      </c>
      <c r="N12" s="57" t="str">
        <f>IF(F12="LIVE",IF(VLOOKUP(A12,[1]RawData!A:DJ,19,FALSE)="","No Project Manager",VLOOKUP(A12,[1]RawData!A:DJ,19,FALSE)),"")</f>
        <v>Donna Johnson</v>
      </c>
      <c r="O12" s="61" t="str">
        <f>VLOOKUP(A12,[1]RawData!A:DJ,77,FALSE)</f>
        <v>50</v>
      </c>
      <c r="P12" s="60" t="str">
        <f>VLOOKUP(A12,[1]RawData!A:DJ,78,FALSE)</f>
        <v/>
      </c>
      <c r="Q12" s="57" t="str">
        <f>IF(F12="LIVE",IF(VLOOKUP(A12,[1]RawData!A:DJ,81,FALSE)="","No Delivery Team",VLOOKUP(A12,[1]RawData!A:DJ,81,FALSE)),"")</f>
        <v>Minor Enhancements Team</v>
      </c>
      <c r="R12" s="60" t="str">
        <f>VLOOKUP(A12,[1]RawData!A:DJ,80,FALSE)</f>
        <v>XO3592</v>
      </c>
      <c r="S12" s="57">
        <f>IF(F12="LIVE",IF(VLOOKUP(A12,[1]RawData!A:DJ,60,FALSE)="","No Date",VLOOKUP(A12,[1]RawData!A:DJ,60,FALSE)),"")</f>
        <v>43327</v>
      </c>
      <c r="T12" s="57" t="str">
        <f>IF(VLOOKUP(A12,[1]RawData!A:DJ,61,FALSE)="","No Date",VLOOKUP(A12,[1]RawData!A:DJ,61,FALSE))</f>
        <v>No Date</v>
      </c>
      <c r="U12" s="57">
        <f>IF(F12="LIVE",IF(VLOOKUP(A12,[1]RawData!A:DJ,11,FALSE)="","No Date",VLOOKUP(A12,[1]RawData!A:DJ,11,FALSE)),"")</f>
        <v>43182</v>
      </c>
      <c r="V12" s="57" t="str">
        <f>IF(F12="LIVE",IF(VLOOKUP(A12,[1]RawData!A:DJ,82,FALSE)="","No Application",VLOOKUP(A12,[1]RawData!A:DJ,82,FALSE)),"")</f>
        <v>Other</v>
      </c>
      <c r="W12" s="57" t="str">
        <f>IF(F12="LIVE",IF(VLOOKUP(A12,[1]RawData!A:DJ,83,FALSE)="","No Process",VLOOKUP(A12,[1]RawData!A:DJ,83,FALSE)),"")</f>
        <v>Other</v>
      </c>
      <c r="X12" s="57" t="str">
        <f>IF(F12="LIVE",IF(VLOOKUP(A12,[1]RawData!A:DJ,84,FALSE)="","No Delivery Effort",VLOOKUP(A12,[1]RawData!A:DJ,84,FALSE)),"")</f>
        <v>0-30days</v>
      </c>
      <c r="Y12" s="60" t="b">
        <f>VLOOKUP(A12,[1]RawData!A:DJ,85,FALSE)</f>
        <v>0</v>
      </c>
      <c r="Z12" s="57" t="str">
        <f>IF((AND(F12="LIVE",Y12=TRUE)),IF(VLOOKUP(A12,[1]RawData!A:DJ,86,FALSE)="","No Workaround Accountability",VLOOKUP(A12,[1]RawData!A:DJ,86,FALSE)),"")</f>
        <v/>
      </c>
      <c r="AA12" s="57" t="str">
        <f>IF((AND(F12="LIVE",Y12=TRUE)),IF(VLOOKUP(A12,[1]RawData!A:DJ,98,FALSE)="","No Workaround Frequency",VLOOKUP(A12,[1]RawData!A:DJ,98,FALSE)),"")</f>
        <v/>
      </c>
      <c r="AB12" s="57" t="str">
        <f>IF((AND(F12="LIVE",Y12=TRUE)),IF(VLOOKUP(A12,[1]RawData!A:DJ,99,FALSE)="","No Xoserve FTEs",VLOOKUP(A12,[1]RawData!A:DJ,99,FALSE)),"")</f>
        <v/>
      </c>
      <c r="AC12" s="57" t="str">
        <f>IF((AND(F12="LIVE",Y12=TRUE)),IF(VLOOKUP(A12,[1]RawData!A:DJ,94,FALSE)="","No Workaround Intensity",VLOOKUP(A12,[1]RawData!A:DJ,94,FALSE)),"")</f>
        <v/>
      </c>
      <c r="AD12" s="57" t="str">
        <f>IF((AND(F12="LIVE",Y12=TRUE)),IF(VLOOKUP(A12,[1]RawData!A:DJ,87,FALSE)="","No Lifespan Date",VLOOKUP(A12,[1]RawData!A:DJ,87,FALSE)),"")</f>
        <v/>
      </c>
      <c r="AE12" s="57" t="str">
        <f>IF(F12="LIVE",IF(VLOOKUP(A12,[1]RawData!A:DJ,100,FALSE)="","No Change Driver",VLOOKUP(A12,[1]RawData!A:DJ,100,FALSE)),"")</f>
        <v>Xoserve Internal CR (business improvement initiative)</v>
      </c>
      <c r="AF12" s="57" t="str">
        <f>IF(F12="LIVE",IF(VLOOKUP(A12,[1]RawData!A:DJ,101,FALSE)="","No Change Beneficiary",VLOOKUP(A12,[1]RawData!A:DJ,101,FALSE)),"")</f>
        <v>Multiple Market Groups</v>
      </c>
      <c r="AG12" s="57" t="b">
        <f>VLOOKUP(A12,[1]RawData!A:DJ,102,FALSE)</f>
        <v>0</v>
      </c>
      <c r="AH12" s="57" t="b">
        <f>VLOOKUP(A12,[1]RawData!A:DJ,103,FALSE)</f>
        <v>0</v>
      </c>
      <c r="AI12" s="57" t="b">
        <f>VLOOKUP(A12,[1]RawData!A:DJ,104,FALSE)</f>
        <v>0</v>
      </c>
      <c r="AJ12" s="57" t="str">
        <f>IF(F12="LIVE",IF(VLOOKUP(A12,[1]RawData!A:DJ,106,FALSE)="","No DSC Service Area",VLOOKUP(A12,[1]RawData!A:DJ,106,FALSE)),"")</f>
        <v>Service Area 23: Internal</v>
      </c>
      <c r="AK12" s="57" t="str">
        <f>IF(F12="LIVE",IF(VLOOKUP(A12,[1]RawData!A:DJ,107,FALSE)="","No Number of impacted DSC Service Areas",VLOOKUP(A12,[1]RawData!A:DJ,107,FALSE)),"")</f>
        <v>None (Xoserve internal initiative)</v>
      </c>
      <c r="AL12" s="57" t="str">
        <f>IF(F12="LIVE",IF(VLOOKUP(A12,[1]RawData!A:DJ,108,FALSE)="","No Change Improvement Scale",VLOOKUP(A12,[1]RawData!A:DJ,108,FALSE)),"")</f>
        <v>Medium</v>
      </c>
      <c r="AM12" s="60" t="b">
        <f>VLOOKUP(A12,[1]RawData!A:DJ,88,FALSE)</f>
        <v>0</v>
      </c>
      <c r="AN12" s="60" t="b">
        <f>VLOOKUP(A12,[1]RawData!A:DJ,90,FALSE)</f>
        <v>0</v>
      </c>
      <c r="AO12" s="60" t="b">
        <f>VLOOKUP(A12,[1]RawData!A:DJ,89,FALSE)</f>
        <v>0</v>
      </c>
      <c r="AP12" s="60" t="b">
        <f>VLOOKUP(A12,[1]RawData!A:DJ,109,FALSE)</f>
        <v>0</v>
      </c>
      <c r="AQ12" s="60" t="b">
        <f>VLOOKUP(A12,[1]RawData!A:DJ,96,FALSE)</f>
        <v>0</v>
      </c>
      <c r="AR12" s="60" t="b">
        <f>VLOOKUP(A12,[1]RawData!A:DJ,110,FALSE)</f>
        <v>0</v>
      </c>
      <c r="AS12" s="57" t="str">
        <f>IF(VLOOKUP($A12,[1]RawData!$A:$DJ,111,FALSE)="","No Date",VLOOKUP($A12,[1]RawData!$A:$DJ,111,FALSE))</f>
        <v>No Date</v>
      </c>
      <c r="AT12" s="57" t="str">
        <f>IF(VLOOKUP($A12,[1]RawData!$A:$DJ,112,FALSE)="","No Date",VLOOKUP($A12,[1]RawData!$A:$DJ,112,FALSE))</f>
        <v>No Date</v>
      </c>
      <c r="AU12" s="57" t="str">
        <f>IF(VLOOKUP($A12,[1]RawData!$A:$DJ,114,FALSE)="","No Date",VLOOKUP($A12,[1]RawData!$A:$DJ,114,FALSE))</f>
        <v>No Date</v>
      </c>
      <c r="AV12" s="57" t="str">
        <f>IF(VLOOKUP($A12,[1]RawData!$A:$DJ,113,FALSE)="","No Date",VLOOKUP($A12,[1]RawData!$A:$DJ,113,FALSE))</f>
        <v>No Date</v>
      </c>
    </row>
    <row r="13" spans="1:48" ht="14.45" x14ac:dyDescent="0.3">
      <c r="A13" s="62" t="s">
        <v>212</v>
      </c>
      <c r="B13" s="54" t="str">
        <f>VLOOKUP(G13,[1]StatusMappings!A:B,2,FALSE)</f>
        <v>3. Change delivered, awaiting closure approval/sign-off</v>
      </c>
      <c r="C13" s="56" t="s">
        <v>20</v>
      </c>
      <c r="D13" s="54" t="str">
        <f>VLOOKUP(A13,[1]RawData!A:DJ,2,FALSE)</f>
        <v>PSR requirements – Vulnerable Customer data requirements</v>
      </c>
      <c r="E13" s="54" t="str">
        <f>VLOOKUP(A13,[1]RawData!A:DJ,20,FALSE)</f>
        <v>CP</v>
      </c>
      <c r="F13" s="51" t="str">
        <f>VLOOKUP(A13,[1]RawData!A:DJ,21,FALSE)</f>
        <v>LIVE</v>
      </c>
      <c r="G13" s="51" t="str">
        <f>VLOOKUP(A13,[1]RawData!A:DJ,3,FALSE)</f>
        <v>F1 - CCR/Closedown document in progress</v>
      </c>
      <c r="H13" s="58">
        <f t="shared" si="0"/>
        <v>0</v>
      </c>
      <c r="I13" s="58" t="str">
        <f>IF(ISNA(VLOOKUP(A13,[1]PrioritisationVariables!L:P,3,FALSE)),"",(VLOOKUP(A13,[1]PrioritisationVariables!L:P,3,FALSE)))</f>
        <v>High</v>
      </c>
      <c r="J13" s="59" t="str">
        <f>IF(ISNA(VLOOKUP(A13,[1]PrioritisationVariables!L:P,5,FALSE)),"",(VLOOKUP(A13,[1]PrioritisationVariables!L:P,5,FALSE)))</f>
        <v>High</v>
      </c>
      <c r="K13" s="57" t="str">
        <f>IF(F13="LIVE",IF(VLOOKUP(A13,[1]RawData!A:DJ,79,FALSE)="","No Platform",VLOOKUP(A13,[1]RawData!A:DJ,79,FALSE)),"")</f>
        <v>R &amp; N</v>
      </c>
      <c r="L13" s="57">
        <f>IF(VLOOKUP(A13,[1]RawData!A:DJ,9,FALSE)="","No Date",VLOOKUP(A13,[1]RawData!A:DJ,9,FALSE))</f>
        <v>42685</v>
      </c>
      <c r="M13" s="60" t="str">
        <f>VLOOKUP(A13,[1]RawData!A:DJ,16,FALSE)</f>
        <v>Steve Nunnington</v>
      </c>
      <c r="N13" s="57" t="str">
        <f>IF(F13="LIVE",IF(VLOOKUP(A13,[1]RawData!A:DJ,19,FALSE)="","No Project Manager",VLOOKUP(A13,[1]RawData!A:DJ,19,FALSE)),"")</f>
        <v>Christina Francis</v>
      </c>
      <c r="O13" s="61" t="str">
        <f>VLOOKUP(A13,[1]RawData!A:DJ,77,FALSE)</f>
        <v>2</v>
      </c>
      <c r="P13" s="60" t="str">
        <f>VLOOKUP(A13,[1]RawData!A:DJ,78,FALSE)</f>
        <v xml:space="preserve"> UKLP273</v>
      </c>
      <c r="Q13" s="57" t="str">
        <f>IF(F13="LIVE",IF(VLOOKUP(A13,[1]RawData!A:DJ,81,FALSE)="","No Delivery Team",VLOOKUP(A13,[1]RawData!A:DJ,81,FALSE)),"")</f>
        <v>Third Party SI / Service Provider</v>
      </c>
      <c r="R13" s="60" t="str">
        <f>VLOOKUP(A13,[1]RawData!A:DJ,80,FALSE)</f>
        <v/>
      </c>
      <c r="S13" s="57">
        <f>IF(F13="LIVE",IF(VLOOKUP(A13,[1]RawData!A:DJ,60,FALSE)="","No Date",VLOOKUP(A13,[1]RawData!A:DJ,60,FALSE)),"")</f>
        <v>43280</v>
      </c>
      <c r="T13" s="57">
        <f>IF(VLOOKUP(A13,[1]RawData!A:DJ,61,FALSE)="","No Date",VLOOKUP(A13,[1]RawData!A:DJ,61,FALSE))</f>
        <v>43282</v>
      </c>
      <c r="U13" s="57">
        <f>IF(F13="LIVE",IF(VLOOKUP(A13,[1]RawData!A:DJ,11,FALSE)="","No Date",VLOOKUP(A13,[1]RawData!A:DJ,11,FALSE)),"")</f>
        <v>43280</v>
      </c>
      <c r="V13" s="57" t="str">
        <f>IF(F13="LIVE",IF(VLOOKUP(A13,[1]RawData!A:DJ,82,FALSE)="","No Application",VLOOKUP(A13,[1]RawData!A:DJ,82,FALSE)),"")</f>
        <v>ISU</v>
      </c>
      <c r="W13" s="57" t="str">
        <f>IF(F13="LIVE",IF(VLOOKUP(A13,[1]RawData!A:DJ,83,FALSE)="","No Process",VLOOKUP(A13,[1]RawData!A:DJ,83,FALSE)),"")</f>
        <v>SPA</v>
      </c>
      <c r="X13" s="57" t="str">
        <f>IF(F13="LIVE",IF(VLOOKUP(A13,[1]RawData!A:DJ,84,FALSE)="","No Delivery Effort",VLOOKUP(A13,[1]RawData!A:DJ,84,FALSE)),"")</f>
        <v>31-100days</v>
      </c>
      <c r="Y13" s="60" t="b">
        <f>VLOOKUP(A13,[1]RawData!A:DJ,85,FALSE)</f>
        <v>0</v>
      </c>
      <c r="Z13" s="57" t="str">
        <f>IF((AND(F13="LIVE",Y13=TRUE)),IF(VLOOKUP(A13,[1]RawData!A:DJ,86,FALSE)="","No Workaround Accountability",VLOOKUP(A13,[1]RawData!A:DJ,86,FALSE)),"")</f>
        <v/>
      </c>
      <c r="AA13" s="57" t="str">
        <f>IF((AND(F13="LIVE",Y13=TRUE)),IF(VLOOKUP(A13,[1]RawData!A:DJ,98,FALSE)="","No Workaround Frequency",VLOOKUP(A13,[1]RawData!A:DJ,98,FALSE)),"")</f>
        <v/>
      </c>
      <c r="AB13" s="57" t="str">
        <f>IF((AND(F13="LIVE",Y13=TRUE)),IF(VLOOKUP(A13,[1]RawData!A:DJ,99,FALSE)="","No Xoserve FTEs",VLOOKUP(A13,[1]RawData!A:DJ,99,FALSE)),"")</f>
        <v/>
      </c>
      <c r="AC13" s="57" t="str">
        <f>IF((AND(F13="LIVE",Y13=TRUE)),IF(VLOOKUP(A13,[1]RawData!A:DJ,94,FALSE)="","No Workaround Intensity",VLOOKUP(A13,[1]RawData!A:DJ,94,FALSE)),"")</f>
        <v/>
      </c>
      <c r="AD13" s="57" t="str">
        <f>IF((AND(F13="LIVE",Y13=TRUE)),IF(VLOOKUP(A13,[1]RawData!A:DJ,87,FALSE)="","No Lifespan Date",VLOOKUP(A13,[1]RawData!A:DJ,87,FALSE)),"")</f>
        <v/>
      </c>
      <c r="AE13" s="57" t="str">
        <f>IF(F13="LIVE",IF(VLOOKUP(A13,[1]RawData!A:DJ,100,FALSE)="","No Change Driver",VLOOKUP(A13,[1]RawData!A:DJ,100,FALSE)),"")</f>
        <v>SPAA Change Proposal</v>
      </c>
      <c r="AF13" s="57" t="str">
        <f>IF(F13="LIVE",IF(VLOOKUP(A13,[1]RawData!A:DJ,101,FALSE)="","No Change Beneficiary",VLOOKUP(A13,[1]RawData!A:DJ,101,FALSE)),"")</f>
        <v>Multiple Market Participants</v>
      </c>
      <c r="AG13" s="57" t="b">
        <f>VLOOKUP(A13,[1]RawData!A:DJ,102,FALSE)</f>
        <v>0</v>
      </c>
      <c r="AH13" s="57" t="b">
        <f>VLOOKUP(A13,[1]RawData!A:DJ,103,FALSE)</f>
        <v>1</v>
      </c>
      <c r="AI13" s="57" t="b">
        <f>VLOOKUP(A13,[1]RawData!A:DJ,104,FALSE)</f>
        <v>0</v>
      </c>
      <c r="AJ13" s="57" t="str">
        <f>IF(F13="LIVE",IF(VLOOKUP(A13,[1]RawData!A:DJ,106,FALSE)="","No DSC Service Area",VLOOKUP(A13,[1]RawData!A:DJ,106,FALSE)),"")</f>
        <v>Service Area 22: Specific Services</v>
      </c>
      <c r="AK13" s="57" t="str">
        <f>IF(F13="LIVE",IF(VLOOKUP(A13,[1]RawData!A:DJ,107,FALSE)="","No Number of impacted DSC Service Areas",VLOOKUP(A13,[1]RawData!A:DJ,107,FALSE)),"")</f>
        <v>Two to Five</v>
      </c>
      <c r="AL13" s="57" t="str">
        <f>IF(F13="LIVE",IF(VLOOKUP(A13,[1]RawData!A:DJ,108,FALSE)="","No Change Improvement Scale",VLOOKUP(A13,[1]RawData!A:DJ,108,FALSE)),"")</f>
        <v>High</v>
      </c>
      <c r="AM13" s="60" t="b">
        <f>VLOOKUP(A13,[1]RawData!A:DJ,88,FALSE)</f>
        <v>0</v>
      </c>
      <c r="AN13" s="60" t="b">
        <f>VLOOKUP(A13,[1]RawData!A:DJ,90,FALSE)</f>
        <v>0</v>
      </c>
      <c r="AO13" s="60" t="b">
        <f>VLOOKUP(A13,[1]RawData!A:DJ,89,FALSE)</f>
        <v>0</v>
      </c>
      <c r="AP13" s="60" t="b">
        <f>VLOOKUP(A13,[1]RawData!A:DJ,109,FALSE)</f>
        <v>0</v>
      </c>
      <c r="AQ13" s="60" t="b">
        <f>VLOOKUP(A13,[1]RawData!A:DJ,96,FALSE)</f>
        <v>0</v>
      </c>
      <c r="AR13" s="60" t="b">
        <f>VLOOKUP(A13,[1]RawData!A:DJ,110,FALSE)</f>
        <v>0</v>
      </c>
      <c r="AS13" s="57">
        <f>IF(VLOOKUP($A13,[1]RawData!$A:$DJ,111,FALSE)="","No Date",VLOOKUP($A13,[1]RawData!$A:$DJ,111,FALSE))</f>
        <v>43019</v>
      </c>
      <c r="AT13" s="57">
        <f>IF(VLOOKUP($A13,[1]RawData!$A:$DJ,112,FALSE)="","No Date",VLOOKUP($A13,[1]RawData!$A:$DJ,112,FALSE))</f>
        <v>43019</v>
      </c>
      <c r="AU13" s="57">
        <f>IF(VLOOKUP($A13,[1]RawData!$A:$DJ,114,FALSE)="","No Date",VLOOKUP($A13,[1]RawData!$A:$DJ,114,FALSE))</f>
        <v>43110</v>
      </c>
      <c r="AV13" s="57" t="str">
        <f>IF(VLOOKUP($A13,[1]RawData!$A:$DJ,113,FALSE)="","No Date",VLOOKUP($A13,[1]RawData!$A:$DJ,113,FALSE))</f>
        <v>No Date</v>
      </c>
    </row>
    <row r="14" spans="1:48" ht="14.45" x14ac:dyDescent="0.3">
      <c r="A14" s="62" t="s">
        <v>192</v>
      </c>
      <c r="B14" s="54" t="str">
        <f>VLOOKUP(G14,[1]StatusMappings!A:B,2,FALSE)</f>
        <v>2. Change sanction/approved and in project delivery</v>
      </c>
      <c r="C14" s="56" t="s">
        <v>25</v>
      </c>
      <c r="D14" s="54" t="str">
        <f>VLOOKUP(A14,[1]RawData!A:DJ,2,FALSE)</f>
        <v>Amendment Invoice validation Reports</v>
      </c>
      <c r="E14" s="54" t="str">
        <f>VLOOKUP(A14,[1]RawData!A:DJ,20,FALSE)</f>
        <v>CR (Internal)</v>
      </c>
      <c r="F14" s="51" t="str">
        <f>VLOOKUP(A14,[1]RawData!A:DJ,21,FALSE)</f>
        <v>LIVE</v>
      </c>
      <c r="G14" s="51" t="str">
        <f>VLOOKUP(A14,[1]RawData!A:DJ,3,FALSE)</f>
        <v>D1 - Change in delivery</v>
      </c>
      <c r="H14" s="58">
        <f t="shared" si="0"/>
        <v>0</v>
      </c>
      <c r="I14" s="58" t="str">
        <f>IF(ISNA(VLOOKUP(A14,[1]PrioritisationVariables!L:P,3,FALSE)),"",(VLOOKUP(A14,[1]PrioritisationVariables!L:P,3,FALSE)))</f>
        <v/>
      </c>
      <c r="J14" s="59" t="str">
        <f>IF(ISNA(VLOOKUP(A14,[1]PrioritisationVariables!L:P,5,FALSE)),"",(VLOOKUP(A14,[1]PrioritisationVariables!L:P,5,FALSE)))</f>
        <v/>
      </c>
      <c r="K14" s="57" t="str">
        <f>IF(F14="LIVE",IF(VLOOKUP(A14,[1]RawData!A:DJ,79,FALSE)="","No Platform",VLOOKUP(A14,[1]RawData!A:DJ,79,FALSE)),"")</f>
        <v>R &amp; N</v>
      </c>
      <c r="L14" s="57">
        <f>IF(VLOOKUP(A14,[1]RawData!A:DJ,9,FALSE)="","No Date",VLOOKUP(A14,[1]RawData!A:DJ,9,FALSE))</f>
        <v>43074</v>
      </c>
      <c r="M14" s="60" t="str">
        <f>VLOOKUP(A14,[1]RawData!A:DJ,16,FALSE)</f>
        <v>Vicky Spiller</v>
      </c>
      <c r="N14" s="57" t="str">
        <f>IF(F14="LIVE",IF(VLOOKUP(A14,[1]RawData!A:DJ,19,FALSE)="","No Project Manager",VLOOKUP(A14,[1]RawData!A:DJ,19,FALSE)),"")</f>
        <v>Donna Johnson</v>
      </c>
      <c r="O14" s="61" t="str">
        <f>VLOOKUP(A14,[1]RawData!A:DJ,77,FALSE)</f>
        <v>50</v>
      </c>
      <c r="P14" s="60" t="str">
        <f>VLOOKUP(A14,[1]RawData!A:DJ,78,FALSE)</f>
        <v/>
      </c>
      <c r="Q14" s="57" t="str">
        <f>IF(F14="LIVE",IF(VLOOKUP(A14,[1]RawData!A:DJ,81,FALSE)="","No Delivery Team",VLOOKUP(A14,[1]RawData!A:DJ,81,FALSE)),"")</f>
        <v>Minor Enhancements Team</v>
      </c>
      <c r="R14" s="60" t="str">
        <f>VLOOKUP(A14,[1]RawData!A:DJ,80,FALSE)</f>
        <v>XO3613</v>
      </c>
      <c r="S14" s="57">
        <f>IF(F14="LIVE",IF(VLOOKUP(A14,[1]RawData!A:DJ,60,FALSE)="","No Date",VLOOKUP(A14,[1]RawData!A:DJ,60,FALSE)),"")</f>
        <v>43311</v>
      </c>
      <c r="T14" s="57" t="str">
        <f>IF(VLOOKUP(A14,[1]RawData!A:DJ,61,FALSE)="","No Date",VLOOKUP(A14,[1]RawData!A:DJ,61,FALSE))</f>
        <v>No Date</v>
      </c>
      <c r="U14" s="57">
        <f>IF(F14="LIVE",IF(VLOOKUP(A14,[1]RawData!A:DJ,11,FALSE)="","No Date",VLOOKUP(A14,[1]RawData!A:DJ,11,FALSE)),"")</f>
        <v>43281</v>
      </c>
      <c r="V14" s="57" t="str">
        <f>IF(F14="LIVE",IF(VLOOKUP(A14,[1]RawData!A:DJ,82,FALSE)="","No Application",VLOOKUP(A14,[1]RawData!A:DJ,82,FALSE)),"")</f>
        <v>ISU</v>
      </c>
      <c r="W14" s="57" t="str">
        <f>IF(F14="LIVE",IF(VLOOKUP(A14,[1]RawData!A:DJ,83,FALSE)="","No Process",VLOOKUP(A14,[1]RawData!A:DJ,83,FALSE)),"")</f>
        <v>Invoicing</v>
      </c>
      <c r="X14" s="57" t="str">
        <f>IF(F14="LIVE",IF(VLOOKUP(A14,[1]RawData!A:DJ,84,FALSE)="","No Delivery Effort",VLOOKUP(A14,[1]RawData!A:DJ,84,FALSE)),"")</f>
        <v>0-30days</v>
      </c>
      <c r="Y14" s="60" t="b">
        <f>VLOOKUP(A14,[1]RawData!A:DJ,85,FALSE)</f>
        <v>1</v>
      </c>
      <c r="Z14" s="57" t="str">
        <f>IF((AND(F14="LIVE",Y14=TRUE)),IF(VLOOKUP(A14,[1]RawData!A:DJ,86,FALSE)="","No Workaround Accountability",VLOOKUP(A14,[1]RawData!A:DJ,86,FALSE)),"")</f>
        <v>Xoserve</v>
      </c>
      <c r="AA14" s="57" t="str">
        <f>IF((AND(F14="LIVE",Y14=TRUE)),IF(VLOOKUP(A14,[1]RawData!A:DJ,98,FALSE)="","No Workaround Frequency",VLOOKUP(A14,[1]RawData!A:DJ,98,FALSE)),"")</f>
        <v>Monthly</v>
      </c>
      <c r="AB14" s="57" t="str">
        <f>IF((AND(F14="LIVE",Y14=TRUE)),IF(VLOOKUP(A14,[1]RawData!A:DJ,99,FALSE)="","No Xoserve FTEs",VLOOKUP(A14,[1]RawData!A:DJ,99,FALSE)),"")</f>
        <v>One</v>
      </c>
      <c r="AC14" s="57" t="str">
        <f>IF((AND(F14="LIVE",Y14=TRUE)),IF(VLOOKUP(A14,[1]RawData!A:DJ,94,FALSE)="","No Workaround Intensity",VLOOKUP(A14,[1]RawData!A:DJ,94,FALSE)),"")</f>
        <v>High</v>
      </c>
      <c r="AD14" s="57">
        <f>IF((AND(F14="LIVE",Y14=TRUE)),IF(VLOOKUP(A14,[1]RawData!A:DJ,87,FALSE)="","No Lifespan Date",VLOOKUP(A14,[1]RawData!A:DJ,87,FALSE)),"")</f>
        <v>43800</v>
      </c>
      <c r="AE14" s="57" t="str">
        <f>IF(F14="LIVE",IF(VLOOKUP(A14,[1]RawData!A:DJ,100,FALSE)="","No Change Driver",VLOOKUP(A14,[1]RawData!A:DJ,100,FALSE)),"")</f>
        <v>Xoserve Internal CR (business improvement initiative)</v>
      </c>
      <c r="AF14" s="57" t="str">
        <f>IF(F14="LIVE",IF(VLOOKUP(A14,[1]RawData!A:DJ,101,FALSE)="","No Change Beneficiary",VLOOKUP(A14,[1]RawData!A:DJ,101,FALSE)),"")</f>
        <v>One Market Group</v>
      </c>
      <c r="AG14" s="57" t="b">
        <f>VLOOKUP(A14,[1]RawData!A:DJ,102,FALSE)</f>
        <v>1</v>
      </c>
      <c r="AH14" s="57" t="b">
        <f>VLOOKUP(A14,[1]RawData!A:DJ,103,FALSE)</f>
        <v>0</v>
      </c>
      <c r="AI14" s="57" t="b">
        <f>VLOOKUP(A14,[1]RawData!A:DJ,104,FALSE)</f>
        <v>0</v>
      </c>
      <c r="AJ14" s="57" t="str">
        <f>IF(F14="LIVE",IF(VLOOKUP(A14,[1]RawData!A:DJ,106,FALSE)="","No DSC Service Area",VLOOKUP(A14,[1]RawData!A:DJ,106,FALSE)),"")</f>
        <v>Service Area 23: Internal</v>
      </c>
      <c r="AK14" s="57" t="str">
        <f>IF(F14="LIVE",IF(VLOOKUP(A14,[1]RawData!A:DJ,107,FALSE)="","No Number of impacted DSC Service Areas",VLOOKUP(A14,[1]RawData!A:DJ,107,FALSE)),"")</f>
        <v>None (Xoserve internal initiative)</v>
      </c>
      <c r="AL14" s="57" t="str">
        <f>IF(F14="LIVE",IF(VLOOKUP(A14,[1]RawData!A:DJ,108,FALSE)="","No Change Improvement Scale",VLOOKUP(A14,[1]RawData!A:DJ,108,FALSE)),"")</f>
        <v>Low</v>
      </c>
      <c r="AM14" s="60" t="b">
        <f>VLOOKUP(A14,[1]RawData!A:DJ,88,FALSE)</f>
        <v>0</v>
      </c>
      <c r="AN14" s="60" t="b">
        <f>VLOOKUP(A14,[1]RawData!A:DJ,90,FALSE)</f>
        <v>0</v>
      </c>
      <c r="AO14" s="60" t="b">
        <f>VLOOKUP(A14,[1]RawData!A:DJ,89,FALSE)</f>
        <v>0</v>
      </c>
      <c r="AP14" s="60" t="b">
        <f>VLOOKUP(A14,[1]RawData!A:DJ,109,FALSE)</f>
        <v>0</v>
      </c>
      <c r="AQ14" s="60" t="b">
        <f>VLOOKUP(A14,[1]RawData!A:DJ,96,FALSE)</f>
        <v>0</v>
      </c>
      <c r="AR14" s="60" t="b">
        <f>VLOOKUP(A14,[1]RawData!A:DJ,110,FALSE)</f>
        <v>0</v>
      </c>
      <c r="AS14" s="57" t="str">
        <f>IF(VLOOKUP($A14,[1]RawData!$A:$DJ,111,FALSE)="","No Date",VLOOKUP($A14,[1]RawData!$A:$DJ,111,FALSE))</f>
        <v>No Date</v>
      </c>
      <c r="AT14" s="57" t="str">
        <f>IF(VLOOKUP($A14,[1]RawData!$A:$DJ,112,FALSE)="","No Date",VLOOKUP($A14,[1]RawData!$A:$DJ,112,FALSE))</f>
        <v>No Date</v>
      </c>
      <c r="AU14" s="57" t="str">
        <f>IF(VLOOKUP($A14,[1]RawData!$A:$DJ,114,FALSE)="","No Date",VLOOKUP($A14,[1]RawData!$A:$DJ,114,FALSE))</f>
        <v>No Date</v>
      </c>
      <c r="AV14" s="57" t="str">
        <f>IF(VLOOKUP($A14,[1]RawData!$A:$DJ,113,FALSE)="","No Date",VLOOKUP($A14,[1]RawData!$A:$DJ,113,FALSE))</f>
        <v>No Date</v>
      </c>
    </row>
    <row r="15" spans="1:48" ht="14.45" x14ac:dyDescent="0.3">
      <c r="A15" s="62" t="s">
        <v>219</v>
      </c>
      <c r="B15" s="54" t="str">
        <f>VLOOKUP(G15,[1]StatusMappings!A:B,2,FALSE)</f>
        <v>3. Change delivered, awaiting closure approval/sign-off</v>
      </c>
      <c r="C15" s="56" t="s">
        <v>20</v>
      </c>
      <c r="D15" s="54" t="str">
        <f>VLOOKUP(A15,[1]RawData!A:DJ,2,FALSE)</f>
        <v>Address Maintenance Solution</v>
      </c>
      <c r="E15" s="54" t="str">
        <f>VLOOKUP(A15,[1]RawData!A:DJ,20,FALSE)</f>
        <v>CR (Internal)</v>
      </c>
      <c r="F15" s="51" t="str">
        <f>VLOOKUP(A15,[1]RawData!A:DJ,21,FALSE)</f>
        <v>LIVE</v>
      </c>
      <c r="G15" s="51" t="str">
        <f>VLOOKUP(A15,[1]RawData!A:DJ,3,FALSE)</f>
        <v>F1 - CCR/Closedown document in progress</v>
      </c>
      <c r="H15" s="58">
        <f t="shared" si="0"/>
        <v>0</v>
      </c>
      <c r="I15" s="58" t="str">
        <f>IF(ISNA(VLOOKUP(A15,[1]PrioritisationVariables!L:P,3,FALSE)),"",(VLOOKUP(A15,[1]PrioritisationVariables!L:P,3,FALSE)))</f>
        <v/>
      </c>
      <c r="J15" s="59" t="str">
        <f>IF(ISNA(VLOOKUP(A15,[1]PrioritisationVariables!L:P,5,FALSE)),"",(VLOOKUP(A15,[1]PrioritisationVariables!L:P,5,FALSE)))</f>
        <v/>
      </c>
      <c r="K15" s="57" t="str">
        <f>IF(F15="LIVE",IF(VLOOKUP(A15,[1]RawData!A:DJ,79,FALSE)="","No Platform",VLOOKUP(A15,[1]RawData!A:DJ,79,FALSE)),"")</f>
        <v>R &amp; N</v>
      </c>
      <c r="L15" s="57">
        <f>IF(VLOOKUP(A15,[1]RawData!A:DJ,9,FALSE)="","No Date",VLOOKUP(A15,[1]RawData!A:DJ,9,FALSE))</f>
        <v>42816</v>
      </c>
      <c r="M15" s="60" t="str">
        <f>VLOOKUP(A15,[1]RawData!A:DJ,16,FALSE)</f>
        <v>Steve Ganney</v>
      </c>
      <c r="N15" s="57" t="str">
        <f>IF(F15="LIVE",IF(VLOOKUP(A15,[1]RawData!A:DJ,19,FALSE)="","No Project Manager",VLOOKUP(A15,[1]RawData!A:DJ,19,FALSE)),"")</f>
        <v>Christina Francis</v>
      </c>
      <c r="O15" s="61" t="str">
        <f>VLOOKUP(A15,[1]RawData!A:DJ,77,FALSE)</f>
        <v>2</v>
      </c>
      <c r="P15" s="60" t="str">
        <f>VLOOKUP(A15,[1]RawData!A:DJ,78,FALSE)</f>
        <v/>
      </c>
      <c r="Q15" s="57" t="str">
        <f>IF(F15="LIVE",IF(VLOOKUP(A15,[1]RawData!A:DJ,81,FALSE)="","No Delivery Team",VLOOKUP(A15,[1]RawData!A:DJ,81,FALSE)),"")</f>
        <v>Third Party SI / Service Provider</v>
      </c>
      <c r="R15" s="60" t="str">
        <f>VLOOKUP(A15,[1]RawData!A:DJ,80,FALSE)</f>
        <v/>
      </c>
      <c r="S15" s="57">
        <f>IF(F15="LIVE",IF(VLOOKUP(A15,[1]RawData!A:DJ,60,FALSE)="","No Date",VLOOKUP(A15,[1]RawData!A:DJ,60,FALSE)),"")</f>
        <v>43280</v>
      </c>
      <c r="T15" s="57">
        <f>IF(VLOOKUP(A15,[1]RawData!A:DJ,61,FALSE)="","No Date",VLOOKUP(A15,[1]RawData!A:DJ,61,FALSE))</f>
        <v>43282</v>
      </c>
      <c r="U15" s="57">
        <f>IF(F15="LIVE",IF(VLOOKUP(A15,[1]RawData!A:DJ,11,FALSE)="","No Date",VLOOKUP(A15,[1]RawData!A:DJ,11,FALSE)),"")</f>
        <v>43280</v>
      </c>
      <c r="V15" s="57" t="str">
        <f>IF(F15="LIVE",IF(VLOOKUP(A15,[1]RawData!A:DJ,82,FALSE)="","No Application",VLOOKUP(A15,[1]RawData!A:DJ,82,FALSE)),"")</f>
        <v>ISU</v>
      </c>
      <c r="W15" s="57" t="str">
        <f>IF(F15="LIVE",IF(VLOOKUP(A15,[1]RawData!A:DJ,83,FALSE)="","No Process",VLOOKUP(A15,[1]RawData!A:DJ,83,FALSE)),"")</f>
        <v>SPA</v>
      </c>
      <c r="X15" s="57" t="str">
        <f>IF(F15="LIVE",IF(VLOOKUP(A15,[1]RawData!A:DJ,84,FALSE)="","No Delivery Effort",VLOOKUP(A15,[1]RawData!A:DJ,84,FALSE)),"")</f>
        <v>31-100days</v>
      </c>
      <c r="Y15" s="60" t="b">
        <f>VLOOKUP(A15,[1]RawData!A:DJ,85,FALSE)</f>
        <v>0</v>
      </c>
      <c r="Z15" s="57" t="str">
        <f>IF((AND(F15="LIVE",Y15=TRUE)),IF(VLOOKUP(A15,[1]RawData!A:DJ,86,FALSE)="","No Workaround Accountability",VLOOKUP(A15,[1]RawData!A:DJ,86,FALSE)),"")</f>
        <v/>
      </c>
      <c r="AA15" s="57" t="str">
        <f>IF((AND(F15="LIVE",Y15=TRUE)),IF(VLOOKUP(A15,[1]RawData!A:DJ,98,FALSE)="","No Workaround Frequency",VLOOKUP(A15,[1]RawData!A:DJ,98,FALSE)),"")</f>
        <v/>
      </c>
      <c r="AB15" s="57" t="str">
        <f>IF((AND(F15="LIVE",Y15=TRUE)),IF(VLOOKUP(A15,[1]RawData!A:DJ,99,FALSE)="","No Xoserve FTEs",VLOOKUP(A15,[1]RawData!A:DJ,99,FALSE)),"")</f>
        <v/>
      </c>
      <c r="AC15" s="57" t="str">
        <f>IF((AND(F15="LIVE",Y15=TRUE)),IF(VLOOKUP(A15,[1]RawData!A:DJ,94,FALSE)="","No Workaround Intensity",VLOOKUP(A15,[1]RawData!A:DJ,94,FALSE)),"")</f>
        <v/>
      </c>
      <c r="AD15" s="57" t="str">
        <f>IF((AND(F15="LIVE",Y15=TRUE)),IF(VLOOKUP(A15,[1]RawData!A:DJ,87,FALSE)="","No Lifespan Date",VLOOKUP(A15,[1]RawData!A:DJ,87,FALSE)),"")</f>
        <v/>
      </c>
      <c r="AE15" s="57" t="str">
        <f>IF(F15="LIVE",IF(VLOOKUP(A15,[1]RawData!A:DJ,100,FALSE)="","No Change Driver",VLOOKUP(A15,[1]RawData!A:DJ,100,FALSE)),"")</f>
        <v>Xoserve Internal CR (business improvement initiative)</v>
      </c>
      <c r="AF15" s="57" t="str">
        <f>IF(F15="LIVE",IF(VLOOKUP(A15,[1]RawData!A:DJ,101,FALSE)="","No Change Beneficiary",VLOOKUP(A15,[1]RawData!A:DJ,101,FALSE)),"")</f>
        <v>All UK Gas Market Participants</v>
      </c>
      <c r="AG15" s="57" t="b">
        <f>VLOOKUP(A15,[1]RawData!A:DJ,102,FALSE)</f>
        <v>1</v>
      </c>
      <c r="AH15" s="57" t="b">
        <f>VLOOKUP(A15,[1]RawData!A:DJ,103,FALSE)</f>
        <v>1</v>
      </c>
      <c r="AI15" s="57" t="b">
        <f>VLOOKUP(A15,[1]RawData!A:DJ,104,FALSE)</f>
        <v>1</v>
      </c>
      <c r="AJ15" s="57" t="str">
        <f>IF(F15="LIVE",IF(VLOOKUP(A15,[1]RawData!A:DJ,106,FALSE)="","No DSC Service Area",VLOOKUP(A15,[1]RawData!A:DJ,106,FALSE)),"")</f>
        <v>Service Area 23: Internal</v>
      </c>
      <c r="AK15" s="57" t="str">
        <f>IF(F15="LIVE",IF(VLOOKUP(A15,[1]RawData!A:DJ,107,FALSE)="","No Number of impacted DSC Service Areas",VLOOKUP(A15,[1]RawData!A:DJ,107,FALSE)),"")</f>
        <v>All</v>
      </c>
      <c r="AL15" s="57" t="str">
        <f>IF(F15="LIVE",IF(VLOOKUP(A15,[1]RawData!A:DJ,108,FALSE)="","No Change Improvement Scale",VLOOKUP(A15,[1]RawData!A:DJ,108,FALSE)),"")</f>
        <v>High</v>
      </c>
      <c r="AM15" s="60" t="b">
        <f>VLOOKUP(A15,[1]RawData!A:DJ,88,FALSE)</f>
        <v>0</v>
      </c>
      <c r="AN15" s="60" t="b">
        <f>VLOOKUP(A15,[1]RawData!A:DJ,90,FALSE)</f>
        <v>0</v>
      </c>
      <c r="AO15" s="60" t="b">
        <f>VLOOKUP(A15,[1]RawData!A:DJ,89,FALSE)</f>
        <v>0</v>
      </c>
      <c r="AP15" s="60" t="b">
        <f>VLOOKUP(A15,[1]RawData!A:DJ,109,FALSE)</f>
        <v>0</v>
      </c>
      <c r="AQ15" s="60" t="b">
        <f>VLOOKUP(A15,[1]RawData!A:DJ,96,FALSE)</f>
        <v>0</v>
      </c>
      <c r="AR15" s="60" t="b">
        <f>VLOOKUP(A15,[1]RawData!A:DJ,110,FALSE)</f>
        <v>0</v>
      </c>
      <c r="AS15" s="57">
        <f>IF(VLOOKUP($A15,[1]RawData!$A:$DJ,111,FALSE)="","No Date",VLOOKUP($A15,[1]RawData!$A:$DJ,111,FALSE))</f>
        <v>43019</v>
      </c>
      <c r="AT15" s="57">
        <f>IF(VLOOKUP($A15,[1]RawData!$A:$DJ,112,FALSE)="","No Date",VLOOKUP($A15,[1]RawData!$A:$DJ,112,FALSE))</f>
        <v>43019</v>
      </c>
      <c r="AU15" s="57">
        <f>IF(VLOOKUP($A15,[1]RawData!$A:$DJ,114,FALSE)="","No Date",VLOOKUP($A15,[1]RawData!$A:$DJ,114,FALSE))</f>
        <v>43110</v>
      </c>
      <c r="AV15" s="57" t="str">
        <f>IF(VLOOKUP($A15,[1]RawData!$A:$DJ,113,FALSE)="","No Date",VLOOKUP($A15,[1]RawData!$A:$DJ,113,FALSE))</f>
        <v>No Date</v>
      </c>
    </row>
    <row r="16" spans="1:48" ht="14.45" x14ac:dyDescent="0.3">
      <c r="A16" s="62" t="s">
        <v>220</v>
      </c>
      <c r="B16" s="54" t="str">
        <f>VLOOKUP(G16,[1]StatusMappings!A:B,2,FALSE)</f>
        <v>3. Change delivered, awaiting closure approval/sign-off</v>
      </c>
      <c r="C16" s="56" t="s">
        <v>20</v>
      </c>
      <c r="D16" s="54" t="str">
        <f>VLOOKUP(A16,[1]RawData!A:DJ,2,FALSE)</f>
        <v>Reports required under UNC TPD V16.1 in Nexus (reports required by Mod 520A)</v>
      </c>
      <c r="E16" s="54" t="str">
        <f>VLOOKUP(A16,[1]RawData!A:DJ,20,FALSE)</f>
        <v>CP</v>
      </c>
      <c r="F16" s="51" t="str">
        <f>VLOOKUP(A16,[1]RawData!A:DJ,21,FALSE)</f>
        <v>LIVE</v>
      </c>
      <c r="G16" s="51" t="str">
        <f>VLOOKUP(A16,[1]RawData!A:DJ,3,FALSE)</f>
        <v>F1 - CCR/Closedown document in progress</v>
      </c>
      <c r="H16" s="58">
        <f t="shared" si="0"/>
        <v>0</v>
      </c>
      <c r="I16" s="58" t="str">
        <f>IF(ISNA(VLOOKUP(A16,[1]PrioritisationVariables!L:P,3,FALSE)),"",(VLOOKUP(A16,[1]PrioritisationVariables!L:P,3,FALSE)))</f>
        <v>High</v>
      </c>
      <c r="J16" s="59" t="str">
        <f>IF(ISNA(VLOOKUP(A16,[1]PrioritisationVariables!L:P,5,FALSE)),"",(VLOOKUP(A16,[1]PrioritisationVariables!L:P,5,FALSE)))</f>
        <v>High</v>
      </c>
      <c r="K16" s="57" t="str">
        <f>IF(F16="LIVE",IF(VLOOKUP(A16,[1]RawData!A:DJ,79,FALSE)="","No Platform",VLOOKUP(A16,[1]RawData!A:DJ,79,FALSE)),"")</f>
        <v>R &amp; N</v>
      </c>
      <c r="L16" s="57">
        <f>IF(VLOOKUP(A16,[1]RawData!A:DJ,9,FALSE)="","No Date",VLOOKUP(A16,[1]RawData!A:DJ,9,FALSE))</f>
        <v>42594</v>
      </c>
      <c r="M16" s="60" t="str">
        <f>VLOOKUP(A16,[1]RawData!A:DJ,16,FALSE)</f>
        <v>Steve Nunnington</v>
      </c>
      <c r="N16" s="57" t="str">
        <f>IF(F16="LIVE",IF(VLOOKUP(A16,[1]RawData!A:DJ,19,FALSE)="","No Project Manager",VLOOKUP(A16,[1]RawData!A:DJ,19,FALSE)),"")</f>
        <v>Christina Francis</v>
      </c>
      <c r="O16" s="61" t="str">
        <f>VLOOKUP(A16,[1]RawData!A:DJ,77,FALSE)</f>
        <v>2</v>
      </c>
      <c r="P16" s="60" t="str">
        <f>VLOOKUP(A16,[1]RawData!A:DJ,78,FALSE)</f>
        <v xml:space="preserve"> UKLP251</v>
      </c>
      <c r="Q16" s="57" t="str">
        <f>IF(F16="LIVE",IF(VLOOKUP(A16,[1]RawData!A:DJ,81,FALSE)="","No Delivery Team",VLOOKUP(A16,[1]RawData!A:DJ,81,FALSE)),"")</f>
        <v>Third Party SI / Service Provider</v>
      </c>
      <c r="R16" s="60" t="str">
        <f>VLOOKUP(A16,[1]RawData!A:DJ,80,FALSE)</f>
        <v/>
      </c>
      <c r="S16" s="57">
        <f>IF(F16="LIVE",IF(VLOOKUP(A16,[1]RawData!A:DJ,60,FALSE)="","No Date",VLOOKUP(A16,[1]RawData!A:DJ,60,FALSE)),"")</f>
        <v>43280</v>
      </c>
      <c r="T16" s="57">
        <f>IF(VLOOKUP(A16,[1]RawData!A:DJ,61,FALSE)="","No Date",VLOOKUP(A16,[1]RawData!A:DJ,61,FALSE))</f>
        <v>43282</v>
      </c>
      <c r="U16" s="57">
        <f>IF(F16="LIVE",IF(VLOOKUP(A16,[1]RawData!A:DJ,11,FALSE)="","No Date",VLOOKUP(A16,[1]RawData!A:DJ,11,FALSE)),"")</f>
        <v>43221</v>
      </c>
      <c r="V16" s="57" t="str">
        <f>IF(F16="LIVE",IF(VLOOKUP(A16,[1]RawData!A:DJ,82,FALSE)="","No Application",VLOOKUP(A16,[1]RawData!A:DJ,82,FALSE)),"")</f>
        <v>BW</v>
      </c>
      <c r="W16" s="57" t="str">
        <f>IF(F16="LIVE",IF(VLOOKUP(A16,[1]RawData!A:DJ,83,FALSE)="","No Process",VLOOKUP(A16,[1]RawData!A:DJ,83,FALSE)),"")</f>
        <v>Other</v>
      </c>
      <c r="X16" s="57" t="str">
        <f>IF(F16="LIVE",IF(VLOOKUP(A16,[1]RawData!A:DJ,84,FALSE)="","No Delivery Effort",VLOOKUP(A16,[1]RawData!A:DJ,84,FALSE)),"")</f>
        <v>31-100days</v>
      </c>
      <c r="Y16" s="60" t="b">
        <f>VLOOKUP(A16,[1]RawData!A:DJ,85,FALSE)</f>
        <v>0</v>
      </c>
      <c r="Z16" s="57" t="str">
        <f>IF((AND(F16="LIVE",Y16=TRUE)),IF(VLOOKUP(A16,[1]RawData!A:DJ,86,FALSE)="","No Workaround Accountability",VLOOKUP(A16,[1]RawData!A:DJ,86,FALSE)),"")</f>
        <v/>
      </c>
      <c r="AA16" s="57" t="str">
        <f>IF((AND(F16="LIVE",Y16=TRUE)),IF(VLOOKUP(A16,[1]RawData!A:DJ,98,FALSE)="","No Workaround Frequency",VLOOKUP(A16,[1]RawData!A:DJ,98,FALSE)),"")</f>
        <v/>
      </c>
      <c r="AB16" s="57" t="str">
        <f>IF((AND(F16="LIVE",Y16=TRUE)),IF(VLOOKUP(A16,[1]RawData!A:DJ,99,FALSE)="","No Xoserve FTEs",VLOOKUP(A16,[1]RawData!A:DJ,99,FALSE)),"")</f>
        <v/>
      </c>
      <c r="AC16" s="57" t="str">
        <f>IF((AND(F16="LIVE",Y16=TRUE)),IF(VLOOKUP(A16,[1]RawData!A:DJ,94,FALSE)="","No Workaround Intensity",VLOOKUP(A16,[1]RawData!A:DJ,94,FALSE)),"")</f>
        <v/>
      </c>
      <c r="AD16" s="57" t="str">
        <f>IF((AND(F16="LIVE",Y16=TRUE)),IF(VLOOKUP(A16,[1]RawData!A:DJ,87,FALSE)="","No Lifespan Date",VLOOKUP(A16,[1]RawData!A:DJ,87,FALSE)),"")</f>
        <v/>
      </c>
      <c r="AE16" s="57" t="str">
        <f>IF(F16="LIVE",IF(VLOOKUP(A16,[1]RawData!A:DJ,100,FALSE)="","No Change Driver",VLOOKUP(A16,[1]RawData!A:DJ,100,FALSE)),"")</f>
        <v>Xoserve Internal CR (business improvement initiative)</v>
      </c>
      <c r="AF16" s="57" t="str">
        <f>IF(F16="LIVE",IF(VLOOKUP(A16,[1]RawData!A:DJ,101,FALSE)="","No Change Beneficiary",VLOOKUP(A16,[1]RawData!A:DJ,101,FALSE)),"")</f>
        <v>All UK Gas Market Participants</v>
      </c>
      <c r="AG16" s="57" t="b">
        <f>VLOOKUP(A16,[1]RawData!A:DJ,102,FALSE)</f>
        <v>1</v>
      </c>
      <c r="AH16" s="57" t="b">
        <f>VLOOKUP(A16,[1]RawData!A:DJ,103,FALSE)</f>
        <v>1</v>
      </c>
      <c r="AI16" s="57" t="b">
        <f>VLOOKUP(A16,[1]RawData!A:DJ,104,FALSE)</f>
        <v>1</v>
      </c>
      <c r="AJ16" s="57" t="str">
        <f>IF(F16="LIVE",IF(VLOOKUP(A16,[1]RawData!A:DJ,106,FALSE)="","No DSC Service Area",VLOOKUP(A16,[1]RawData!A:DJ,106,FALSE)),"")</f>
        <v>Service Area 23: Internal</v>
      </c>
      <c r="AK16" s="57" t="str">
        <f>IF(F16="LIVE",IF(VLOOKUP(A16,[1]RawData!A:DJ,107,FALSE)="","No Number of impacted DSC Service Areas",VLOOKUP(A16,[1]RawData!A:DJ,107,FALSE)),"")</f>
        <v>All</v>
      </c>
      <c r="AL16" s="57" t="str">
        <f>IF(F16="LIVE",IF(VLOOKUP(A16,[1]RawData!A:DJ,108,FALSE)="","No Change Improvement Scale",VLOOKUP(A16,[1]RawData!A:DJ,108,FALSE)),"")</f>
        <v>High</v>
      </c>
      <c r="AM16" s="60" t="b">
        <f>VLOOKUP(A16,[1]RawData!A:DJ,88,FALSE)</f>
        <v>0</v>
      </c>
      <c r="AN16" s="60" t="b">
        <f>VLOOKUP(A16,[1]RawData!A:DJ,90,FALSE)</f>
        <v>0</v>
      </c>
      <c r="AO16" s="60" t="b">
        <f>VLOOKUP(A16,[1]RawData!A:DJ,89,FALSE)</f>
        <v>0</v>
      </c>
      <c r="AP16" s="60" t="b">
        <f>VLOOKUP(A16,[1]RawData!A:DJ,109,FALSE)</f>
        <v>0</v>
      </c>
      <c r="AQ16" s="60" t="b">
        <f>VLOOKUP(A16,[1]RawData!A:DJ,96,FALSE)</f>
        <v>0</v>
      </c>
      <c r="AR16" s="60" t="b">
        <f>VLOOKUP(A16,[1]RawData!A:DJ,110,FALSE)</f>
        <v>0</v>
      </c>
      <c r="AS16" s="57">
        <f>IF(VLOOKUP($A16,[1]RawData!$A:$DJ,111,FALSE)="","No Date",VLOOKUP($A16,[1]RawData!$A:$DJ,111,FALSE))</f>
        <v>43019</v>
      </c>
      <c r="AT16" s="57">
        <f>IF(VLOOKUP($A16,[1]RawData!$A:$DJ,112,FALSE)="","No Date",VLOOKUP($A16,[1]RawData!$A:$DJ,112,FALSE))</f>
        <v>43019</v>
      </c>
      <c r="AU16" s="57">
        <f>IF(VLOOKUP($A16,[1]RawData!$A:$DJ,114,FALSE)="","No Date",VLOOKUP($A16,[1]RawData!$A:$DJ,114,FALSE))</f>
        <v>43110</v>
      </c>
      <c r="AV16" s="57" t="str">
        <f>IF(VLOOKUP($A16,[1]RawData!$A:$DJ,113,FALSE)="","No Date",VLOOKUP($A16,[1]RawData!$A:$DJ,113,FALSE))</f>
        <v>No Date</v>
      </c>
    </row>
    <row r="17" spans="1:48" ht="14.45" x14ac:dyDescent="0.3">
      <c r="A17" s="62" t="s">
        <v>195</v>
      </c>
      <c r="B17" s="54" t="str">
        <f>VLOOKUP(G17,[1]StatusMappings!A:B,2,FALSE)</f>
        <v>2. Change sanction/approved and in project delivery</v>
      </c>
      <c r="C17" s="56" t="s">
        <v>25</v>
      </c>
      <c r="D17" s="54" t="str">
        <f>VLOOKUP(A17,[1]RawData!A:DJ,2,FALSE)</f>
        <v>Assurance of the Annual AQ activities</v>
      </c>
      <c r="E17" s="54" t="str">
        <f>VLOOKUP(A17,[1]RawData!A:DJ,20,FALSE)</f>
        <v>CR (Internal)</v>
      </c>
      <c r="F17" s="51" t="str">
        <f>VLOOKUP(A17,[1]RawData!A:DJ,21,FALSE)</f>
        <v>LIVE</v>
      </c>
      <c r="G17" s="51" t="str">
        <f>VLOOKUP(A17,[1]RawData!A:DJ,3,FALSE)</f>
        <v>D1 - Change in delivery</v>
      </c>
      <c r="H17" s="58">
        <f t="shared" si="0"/>
        <v>0</v>
      </c>
      <c r="I17" s="58" t="str">
        <f>IF(ISNA(VLOOKUP(A17,[1]PrioritisationVariables!L:P,3,FALSE)),"",(VLOOKUP(A17,[1]PrioritisationVariables!L:P,3,FALSE)))</f>
        <v/>
      </c>
      <c r="J17" s="59" t="str">
        <f>IF(ISNA(VLOOKUP(A17,[1]PrioritisationVariables!L:P,5,FALSE)),"",(VLOOKUP(A17,[1]PrioritisationVariables!L:P,5,FALSE)))</f>
        <v/>
      </c>
      <c r="K17" s="57" t="str">
        <f>IF(F17="LIVE",IF(VLOOKUP(A17,[1]RawData!A:DJ,79,FALSE)="","No Platform",VLOOKUP(A17,[1]RawData!A:DJ,79,FALSE)),"")</f>
        <v>R &amp; N</v>
      </c>
      <c r="L17" s="57">
        <f>IF(VLOOKUP(A17,[1]RawData!A:DJ,9,FALSE)="","No Date",VLOOKUP(A17,[1]RawData!A:DJ,9,FALSE))</f>
        <v>43087</v>
      </c>
      <c r="M17" s="60" t="str">
        <f>VLOOKUP(A17,[1]RawData!A:DJ,16,FALSE)</f>
        <v>Sue Prosser</v>
      </c>
      <c r="N17" s="57" t="str">
        <f>IF(F17="LIVE",IF(VLOOKUP(A17,[1]RawData!A:DJ,19,FALSE)="","No Project Manager",VLOOKUP(A17,[1]RawData!A:DJ,19,FALSE)),"")</f>
        <v>Donna Johnson</v>
      </c>
      <c r="O17" s="61" t="str">
        <f>VLOOKUP(A17,[1]RawData!A:DJ,77,FALSE)</f>
        <v>50</v>
      </c>
      <c r="P17" s="60" t="str">
        <f>VLOOKUP(A17,[1]RawData!A:DJ,78,FALSE)</f>
        <v/>
      </c>
      <c r="Q17" s="57" t="str">
        <f>IF(F17="LIVE",IF(VLOOKUP(A17,[1]RawData!A:DJ,81,FALSE)="","No Delivery Team",VLOOKUP(A17,[1]RawData!A:DJ,81,FALSE)),"")</f>
        <v>Minor Enhancements Team</v>
      </c>
      <c r="R17" s="60" t="str">
        <f>VLOOKUP(A17,[1]RawData!A:DJ,80,FALSE)</f>
        <v>3632</v>
      </c>
      <c r="S17" s="57">
        <f>IF(F17="LIVE",IF(VLOOKUP(A17,[1]RawData!A:DJ,60,FALSE)="","No Date",VLOOKUP(A17,[1]RawData!A:DJ,60,FALSE)),"")</f>
        <v>43372</v>
      </c>
      <c r="T17" s="57" t="str">
        <f>IF(VLOOKUP(A17,[1]RawData!A:DJ,61,FALSE)="","No Date",VLOOKUP(A17,[1]RawData!A:DJ,61,FALSE))</f>
        <v>No Date</v>
      </c>
      <c r="U17" s="57">
        <f>IF(F17="LIVE",IF(VLOOKUP(A17,[1]RawData!A:DJ,11,FALSE)="","No Date",VLOOKUP(A17,[1]RawData!A:DJ,11,FALSE)),"")</f>
        <v>43372</v>
      </c>
      <c r="V17" s="57" t="str">
        <f>IF(F17="LIVE",IF(VLOOKUP(A17,[1]RawData!A:DJ,82,FALSE)="","No Application",VLOOKUP(A17,[1]RawData!A:DJ,82,FALSE)),"")</f>
        <v>ISU</v>
      </c>
      <c r="W17" s="57" t="str">
        <f>IF(F17="LIVE",IF(VLOOKUP(A17,[1]RawData!A:DJ,83,FALSE)="","No Process",VLOOKUP(A17,[1]RawData!A:DJ,83,FALSE)),"")</f>
        <v>Other</v>
      </c>
      <c r="X17" s="57" t="str">
        <f>IF(F17="LIVE",IF(VLOOKUP(A17,[1]RawData!A:DJ,84,FALSE)="","No Delivery Effort",VLOOKUP(A17,[1]RawData!A:DJ,84,FALSE)),"")</f>
        <v>0-30 days</v>
      </c>
      <c r="Y17" s="60" t="b">
        <f>VLOOKUP(A17,[1]RawData!A:DJ,85,FALSE)</f>
        <v>0</v>
      </c>
      <c r="Z17" s="57" t="str">
        <f>IF((AND(F17="LIVE",Y17=TRUE)),IF(VLOOKUP(A17,[1]RawData!A:DJ,86,FALSE)="","No Workaround Accountability",VLOOKUP(A17,[1]RawData!A:DJ,86,FALSE)),"")</f>
        <v/>
      </c>
      <c r="AA17" s="57" t="str">
        <f>IF((AND(F17="LIVE",Y17=TRUE)),IF(VLOOKUP(A17,[1]RawData!A:DJ,98,FALSE)="","No Workaround Frequency",VLOOKUP(A17,[1]RawData!A:DJ,98,FALSE)),"")</f>
        <v/>
      </c>
      <c r="AB17" s="57" t="str">
        <f>IF((AND(F17="LIVE",Y17=TRUE)),IF(VLOOKUP(A17,[1]RawData!A:DJ,99,FALSE)="","No Xoserve FTEs",VLOOKUP(A17,[1]RawData!A:DJ,99,FALSE)),"")</f>
        <v/>
      </c>
      <c r="AC17" s="57" t="str">
        <f>IF((AND(F17="LIVE",Y17=TRUE)),IF(VLOOKUP(A17,[1]RawData!A:DJ,94,FALSE)="","No Workaround Intensity",VLOOKUP(A17,[1]RawData!A:DJ,94,FALSE)),"")</f>
        <v/>
      </c>
      <c r="AD17" s="57" t="str">
        <f>IF((AND(F17="LIVE",Y17=TRUE)),IF(VLOOKUP(A17,[1]RawData!A:DJ,87,FALSE)="","No Lifespan Date",VLOOKUP(A17,[1]RawData!A:DJ,87,FALSE)),"")</f>
        <v/>
      </c>
      <c r="AE17" s="57" t="str">
        <f>IF(F17="LIVE",IF(VLOOKUP(A17,[1]RawData!A:DJ,100,FALSE)="","No Change Driver",VLOOKUP(A17,[1]RawData!A:DJ,100,FALSE)),"")</f>
        <v>Xoserve Internal CR (business improvement initiative)</v>
      </c>
      <c r="AF17" s="57" t="str">
        <f>IF(F17="LIVE",IF(VLOOKUP(A17,[1]RawData!A:DJ,101,FALSE)="","No Change Beneficiary",VLOOKUP(A17,[1]RawData!A:DJ,101,FALSE)),"")</f>
        <v>Multiple Market Groups</v>
      </c>
      <c r="AG17" s="57" t="b">
        <f>VLOOKUP(A17,[1]RawData!A:DJ,102,FALSE)</f>
        <v>1</v>
      </c>
      <c r="AH17" s="57" t="b">
        <f>VLOOKUP(A17,[1]RawData!A:DJ,103,FALSE)</f>
        <v>1</v>
      </c>
      <c r="AI17" s="57" t="b">
        <f>VLOOKUP(A17,[1]RawData!A:DJ,104,FALSE)</f>
        <v>1</v>
      </c>
      <c r="AJ17" s="57" t="str">
        <f>IF(F17="LIVE",IF(VLOOKUP(A17,[1]RawData!A:DJ,106,FALSE)="","No DSC Service Area",VLOOKUP(A17,[1]RawData!A:DJ,106,FALSE)),"")</f>
        <v>Service Area 6: Annual Quantity / DM Supply Point and Offtake Rate Reviews</v>
      </c>
      <c r="AK17" s="57" t="str">
        <f>IF(F17="LIVE",IF(VLOOKUP(A17,[1]RawData!A:DJ,107,FALSE)="","No Number of impacted DSC Service Areas",VLOOKUP(A17,[1]RawData!A:DJ,107,FALSE)),"")</f>
        <v>Two to Five</v>
      </c>
      <c r="AL17" s="57" t="str">
        <f>IF(F17="LIVE",IF(VLOOKUP(A17,[1]RawData!A:DJ,108,FALSE)="","No Change Improvement Scale",VLOOKUP(A17,[1]RawData!A:DJ,108,FALSE)),"")</f>
        <v>High</v>
      </c>
      <c r="AM17" s="60" t="b">
        <f>VLOOKUP(A17,[1]RawData!A:DJ,88,FALSE)</f>
        <v>0</v>
      </c>
      <c r="AN17" s="60" t="b">
        <f>VLOOKUP(A17,[1]RawData!A:DJ,90,FALSE)</f>
        <v>0</v>
      </c>
      <c r="AO17" s="60" t="b">
        <f>VLOOKUP(A17,[1]RawData!A:DJ,89,FALSE)</f>
        <v>0</v>
      </c>
      <c r="AP17" s="60" t="b">
        <f>VLOOKUP(A17,[1]RawData!A:DJ,109,FALSE)</f>
        <v>0</v>
      </c>
      <c r="AQ17" s="60" t="b">
        <f>VLOOKUP(A17,[1]RawData!A:DJ,96,FALSE)</f>
        <v>1</v>
      </c>
      <c r="AR17" s="60" t="b">
        <f>VLOOKUP(A17,[1]RawData!A:DJ,110,FALSE)</f>
        <v>0</v>
      </c>
      <c r="AS17" s="57" t="str">
        <f>IF(VLOOKUP($A17,[1]RawData!$A:$DJ,111,FALSE)="","No Date",VLOOKUP($A17,[1]RawData!$A:$DJ,111,FALSE))</f>
        <v>No Date</v>
      </c>
      <c r="AT17" s="57" t="str">
        <f>IF(VLOOKUP($A17,[1]RawData!$A:$DJ,112,FALSE)="","No Date",VLOOKUP($A17,[1]RawData!$A:$DJ,112,FALSE))</f>
        <v>No Date</v>
      </c>
      <c r="AU17" s="57" t="str">
        <f>IF(VLOOKUP($A17,[1]RawData!$A:$DJ,114,FALSE)="","No Date",VLOOKUP($A17,[1]RawData!$A:$DJ,114,FALSE))</f>
        <v>No Date</v>
      </c>
      <c r="AV17" s="57" t="str">
        <f>IF(VLOOKUP($A17,[1]RawData!$A:$DJ,113,FALSE)="","No Date",VLOOKUP($A17,[1]RawData!$A:$DJ,113,FALSE))</f>
        <v>No Date</v>
      </c>
    </row>
    <row r="18" spans="1:48" ht="14.45" x14ac:dyDescent="0.3">
      <c r="A18" s="62" t="s">
        <v>223</v>
      </c>
      <c r="B18" s="54" t="str">
        <f>VLOOKUP(G18,[1]StatusMappings!A:B,2,FALSE)</f>
        <v>3. Change delivered, awaiting closure approval/sign-off</v>
      </c>
      <c r="C18" s="56" t="s">
        <v>20</v>
      </c>
      <c r="D18" s="54" t="str">
        <f>VLOOKUP(A18,[1]RawData!A:DJ,2,FALSE)</f>
        <v>Remove ‘n’ as an allowable value from the .SFN file in ‘Fault corrected’ field and remove as allowable value from AMT &amp; SAP ISU.</v>
      </c>
      <c r="E18" s="54" t="str">
        <f>VLOOKUP(A18,[1]RawData!A:DJ,20,FALSE)</f>
        <v>CR (Internal)</v>
      </c>
      <c r="F18" s="51" t="str">
        <f>VLOOKUP(A18,[1]RawData!A:DJ,21,FALSE)</f>
        <v>LIVE</v>
      </c>
      <c r="G18" s="51" t="str">
        <f>VLOOKUP(A18,[1]RawData!A:DJ,3,FALSE)</f>
        <v>F1 - CCR/Closedown document in progress</v>
      </c>
      <c r="H18" s="58">
        <f t="shared" si="0"/>
        <v>0</v>
      </c>
      <c r="I18" s="58" t="str">
        <f>IF(ISNA(VLOOKUP(A18,[1]PrioritisationVariables!L:P,3,FALSE)),"",(VLOOKUP(A18,[1]PrioritisationVariables!L:P,3,FALSE)))</f>
        <v>TBP</v>
      </c>
      <c r="J18" s="59" t="str">
        <f>IF(ISNA(VLOOKUP(A18,[1]PrioritisationVariables!L:P,5,FALSE)),"",(VLOOKUP(A18,[1]PrioritisationVariables!L:P,5,FALSE)))</f>
        <v>Low</v>
      </c>
      <c r="K18" s="57" t="str">
        <f>IF(F18="LIVE",IF(VLOOKUP(A18,[1]RawData!A:DJ,79,FALSE)="","No Platform",VLOOKUP(A18,[1]RawData!A:DJ,79,FALSE)),"")</f>
        <v>R &amp; N</v>
      </c>
      <c r="L18" s="57">
        <f>IF(VLOOKUP(A18,[1]RawData!A:DJ,9,FALSE)="","No Date",VLOOKUP(A18,[1]RawData!A:DJ,9,FALSE))</f>
        <v>42661</v>
      </c>
      <c r="M18" s="60" t="str">
        <f>VLOOKUP(A18,[1]RawData!A:DJ,16,FALSE)</f>
        <v>Dean Johnson</v>
      </c>
      <c r="N18" s="57" t="str">
        <f>IF(F18="LIVE",IF(VLOOKUP(A18,[1]RawData!A:DJ,19,FALSE)="","No Project Manager",VLOOKUP(A18,[1]RawData!A:DJ,19,FALSE)),"")</f>
        <v>Christina Francis</v>
      </c>
      <c r="O18" s="61" t="str">
        <f>VLOOKUP(A18,[1]RawData!A:DJ,77,FALSE)</f>
        <v>2</v>
      </c>
      <c r="P18" s="60" t="str">
        <f>VLOOKUP(A18,[1]RawData!A:DJ,78,FALSE)</f>
        <v>UKLP267</v>
      </c>
      <c r="Q18" s="57" t="str">
        <f>IF(F18="LIVE",IF(VLOOKUP(A18,[1]RawData!A:DJ,81,FALSE)="","No Delivery Team",VLOOKUP(A18,[1]RawData!A:DJ,81,FALSE)),"")</f>
        <v>Third Party SI / Service Provider</v>
      </c>
      <c r="R18" s="60" t="str">
        <f>VLOOKUP(A18,[1]RawData!A:DJ,80,FALSE)</f>
        <v/>
      </c>
      <c r="S18" s="57">
        <f>IF(F18="LIVE",IF(VLOOKUP(A18,[1]RawData!A:DJ,60,FALSE)="","No Date",VLOOKUP(A18,[1]RawData!A:DJ,60,FALSE)),"")</f>
        <v>43280</v>
      </c>
      <c r="T18" s="57">
        <f>IF(VLOOKUP(A18,[1]RawData!A:DJ,61,FALSE)="","No Date",VLOOKUP(A18,[1]RawData!A:DJ,61,FALSE))</f>
        <v>43282</v>
      </c>
      <c r="U18" s="57">
        <f>IF(F18="LIVE",IF(VLOOKUP(A18,[1]RawData!A:DJ,11,FALSE)="","No Date",VLOOKUP(A18,[1]RawData!A:DJ,11,FALSE)),"")</f>
        <v>43221</v>
      </c>
      <c r="V18" s="57" t="str">
        <f>IF(F18="LIVE",IF(VLOOKUP(A18,[1]RawData!A:DJ,82,FALSE)="","No Application",VLOOKUP(A18,[1]RawData!A:DJ,82,FALSE)),"")</f>
        <v>ISU</v>
      </c>
      <c r="W18" s="57" t="str">
        <f>IF(F18="LIVE",IF(VLOOKUP(A18,[1]RawData!A:DJ,83,FALSE)="","No Process",VLOOKUP(A18,[1]RawData!A:DJ,83,FALSE)),"")</f>
        <v>Other</v>
      </c>
      <c r="X18" s="57" t="str">
        <f>IF(F18="LIVE",IF(VLOOKUP(A18,[1]RawData!A:DJ,84,FALSE)="","No Delivery Effort",VLOOKUP(A18,[1]RawData!A:DJ,84,FALSE)),"")</f>
        <v>31-100days</v>
      </c>
      <c r="Y18" s="60" t="b">
        <f>VLOOKUP(A18,[1]RawData!A:DJ,85,FALSE)</f>
        <v>0</v>
      </c>
      <c r="Z18" s="57" t="str">
        <f>IF((AND(F18="LIVE",Y18=TRUE)),IF(VLOOKUP(A18,[1]RawData!A:DJ,86,FALSE)="","No Workaround Accountability",VLOOKUP(A18,[1]RawData!A:DJ,86,FALSE)),"")</f>
        <v/>
      </c>
      <c r="AA18" s="57" t="str">
        <f>IF((AND(F18="LIVE",Y18=TRUE)),IF(VLOOKUP(A18,[1]RawData!A:DJ,98,FALSE)="","No Workaround Frequency",VLOOKUP(A18,[1]RawData!A:DJ,98,FALSE)),"")</f>
        <v/>
      </c>
      <c r="AB18" s="57" t="str">
        <f>IF((AND(F18="LIVE",Y18=TRUE)),IF(VLOOKUP(A18,[1]RawData!A:DJ,99,FALSE)="","No Xoserve FTEs",VLOOKUP(A18,[1]RawData!A:DJ,99,FALSE)),"")</f>
        <v/>
      </c>
      <c r="AC18" s="57" t="str">
        <f>IF((AND(F18="LIVE",Y18=TRUE)),IF(VLOOKUP(A18,[1]RawData!A:DJ,94,FALSE)="","No Workaround Intensity",VLOOKUP(A18,[1]RawData!A:DJ,94,FALSE)),"")</f>
        <v/>
      </c>
      <c r="AD18" s="57" t="str">
        <f>IF((AND(F18="LIVE",Y18=TRUE)),IF(VLOOKUP(A18,[1]RawData!A:DJ,87,FALSE)="","No Lifespan Date",VLOOKUP(A18,[1]RawData!A:DJ,87,FALSE)),"")</f>
        <v/>
      </c>
      <c r="AE18" s="57" t="str">
        <f>IF(F18="LIVE",IF(VLOOKUP(A18,[1]RawData!A:DJ,100,FALSE)="","No Change Driver",VLOOKUP(A18,[1]RawData!A:DJ,100,FALSE)),"")</f>
        <v>Xoserve Internal CR (business improvement initiative)</v>
      </c>
      <c r="AF18" s="57" t="str">
        <f>IF(F18="LIVE",IF(VLOOKUP(A18,[1]RawData!A:DJ,101,FALSE)="","No Change Beneficiary",VLOOKUP(A18,[1]RawData!A:DJ,101,FALSE)),"")</f>
        <v>All UK Gas Market Participants</v>
      </c>
      <c r="AG18" s="57" t="b">
        <f>VLOOKUP(A18,[1]RawData!A:DJ,102,FALSE)</f>
        <v>1</v>
      </c>
      <c r="AH18" s="57" t="b">
        <f>VLOOKUP(A18,[1]RawData!A:DJ,103,FALSE)</f>
        <v>1</v>
      </c>
      <c r="AI18" s="57" t="b">
        <f>VLOOKUP(A18,[1]RawData!A:DJ,104,FALSE)</f>
        <v>1</v>
      </c>
      <c r="AJ18" s="57" t="str">
        <f>IF(F18="LIVE",IF(VLOOKUP(A18,[1]RawData!A:DJ,106,FALSE)="","No DSC Service Area",VLOOKUP(A18,[1]RawData!A:DJ,106,FALSE)),"")</f>
        <v>Service Area 23: Internal</v>
      </c>
      <c r="AK18" s="57" t="str">
        <f>IF(F18="LIVE",IF(VLOOKUP(A18,[1]RawData!A:DJ,107,FALSE)="","No Number of impacted DSC Service Areas",VLOOKUP(A18,[1]RawData!A:DJ,107,FALSE)),"")</f>
        <v>All</v>
      </c>
      <c r="AL18" s="57" t="str">
        <f>IF(F18="LIVE",IF(VLOOKUP(A18,[1]RawData!A:DJ,108,FALSE)="","No Change Improvement Scale",VLOOKUP(A18,[1]RawData!A:DJ,108,FALSE)),"")</f>
        <v>High</v>
      </c>
      <c r="AM18" s="60" t="b">
        <f>VLOOKUP(A18,[1]RawData!A:DJ,88,FALSE)</f>
        <v>0</v>
      </c>
      <c r="AN18" s="60" t="b">
        <f>VLOOKUP(A18,[1]RawData!A:DJ,90,FALSE)</f>
        <v>0</v>
      </c>
      <c r="AO18" s="60" t="b">
        <f>VLOOKUP(A18,[1]RawData!A:DJ,89,FALSE)</f>
        <v>0</v>
      </c>
      <c r="AP18" s="60" t="b">
        <f>VLOOKUP(A18,[1]RawData!A:DJ,109,FALSE)</f>
        <v>0</v>
      </c>
      <c r="AQ18" s="60" t="b">
        <f>VLOOKUP(A18,[1]RawData!A:DJ,96,FALSE)</f>
        <v>0</v>
      </c>
      <c r="AR18" s="60" t="b">
        <f>VLOOKUP(A18,[1]RawData!A:DJ,110,FALSE)</f>
        <v>0</v>
      </c>
      <c r="AS18" s="57">
        <f>IF(VLOOKUP($A18,[1]RawData!$A:$DJ,111,FALSE)="","No Date",VLOOKUP($A18,[1]RawData!$A:$DJ,111,FALSE))</f>
        <v>43019</v>
      </c>
      <c r="AT18" s="57">
        <f>IF(VLOOKUP($A18,[1]RawData!$A:$DJ,112,FALSE)="","No Date",VLOOKUP($A18,[1]RawData!$A:$DJ,112,FALSE))</f>
        <v>43019</v>
      </c>
      <c r="AU18" s="57">
        <f>IF(VLOOKUP($A18,[1]RawData!$A:$DJ,114,FALSE)="","No Date",VLOOKUP($A18,[1]RawData!$A:$DJ,114,FALSE))</f>
        <v>43110</v>
      </c>
      <c r="AV18" s="57" t="str">
        <f>IF(VLOOKUP($A18,[1]RawData!$A:$DJ,113,FALSE)="","No Date",VLOOKUP($A18,[1]RawData!$A:$DJ,113,FALSE))</f>
        <v>No Date</v>
      </c>
    </row>
    <row r="19" spans="1:48" ht="14.45" x14ac:dyDescent="0.3">
      <c r="A19" s="62" t="s">
        <v>197</v>
      </c>
      <c r="B19" s="54" t="str">
        <f>VLOOKUP(G19,[1]StatusMappings!A:B,2,FALSE)</f>
        <v>2. Change sanction/approved and in project delivery</v>
      </c>
      <c r="C19" s="56" t="s">
        <v>25</v>
      </c>
      <c r="D19" s="54" t="str">
        <f>VLOOKUP(A19,[1]RawData!A:DJ,2,FALSE)</f>
        <v>Change to generation logic of RDP data flows to include all recorded iGT Supply Points within UK Link systems</v>
      </c>
      <c r="E19" s="54" t="str">
        <f>VLOOKUP(A19,[1]RawData!A:DJ,20,FALSE)</f>
        <v>CR (Internal)</v>
      </c>
      <c r="F19" s="51" t="str">
        <f>VLOOKUP(A19,[1]RawData!A:DJ,21,FALSE)</f>
        <v>LIVE</v>
      </c>
      <c r="G19" s="51" t="str">
        <f>VLOOKUP(A19,[1]RawData!A:DJ,3,FALSE)</f>
        <v>D1 - Change in delivery</v>
      </c>
      <c r="H19" s="58">
        <f t="shared" si="0"/>
        <v>0</v>
      </c>
      <c r="I19" s="58" t="str">
        <f>IF(ISNA(VLOOKUP(A19,[1]PrioritisationVariables!L:P,3,FALSE)),"",(VLOOKUP(A19,[1]PrioritisationVariables!L:P,3,FALSE)))</f>
        <v/>
      </c>
      <c r="J19" s="59" t="str">
        <f>IF(ISNA(VLOOKUP(A19,[1]PrioritisationVariables!L:P,5,FALSE)),"",(VLOOKUP(A19,[1]PrioritisationVariables!L:P,5,FALSE)))</f>
        <v/>
      </c>
      <c r="K19" s="57" t="str">
        <f>IF(F19="LIVE",IF(VLOOKUP(A19,[1]RawData!A:DJ,79,FALSE)="","No Platform",VLOOKUP(A19,[1]RawData!A:DJ,79,FALSE)),"")</f>
        <v>R &amp; N</v>
      </c>
      <c r="L19" s="57">
        <f>IF(VLOOKUP(A19,[1]RawData!A:DJ,9,FALSE)="","No Date",VLOOKUP(A19,[1]RawData!A:DJ,9,FALSE))</f>
        <v>43039</v>
      </c>
      <c r="M19" s="60" t="str">
        <f>VLOOKUP(A19,[1]RawData!A:DJ,16,FALSE)</f>
        <v>Paul Orsler</v>
      </c>
      <c r="N19" s="57" t="str">
        <f>IF(F19="LIVE",IF(VLOOKUP(A19,[1]RawData!A:DJ,19,FALSE)="","No Project Manager",VLOOKUP(A19,[1]RawData!A:DJ,19,FALSE)),"")</f>
        <v>Donna Johnson</v>
      </c>
      <c r="O19" s="61" t="str">
        <f>VLOOKUP(A19,[1]RawData!A:DJ,77,FALSE)</f>
        <v>50</v>
      </c>
      <c r="P19" s="60" t="str">
        <f>VLOOKUP(A19,[1]RawData!A:DJ,78,FALSE)</f>
        <v/>
      </c>
      <c r="Q19" s="57" t="str">
        <f>IF(F19="LIVE",IF(VLOOKUP(A19,[1]RawData!A:DJ,81,FALSE)="","No Delivery Team",VLOOKUP(A19,[1]RawData!A:DJ,81,FALSE)),"")</f>
        <v>Minor Enhancements Team</v>
      </c>
      <c r="R19" s="60" t="str">
        <f>VLOOKUP(A19,[1]RawData!A:DJ,80,FALSE)</f>
        <v>XOS3657</v>
      </c>
      <c r="S19" s="57">
        <f>IF(F19="LIVE",IF(VLOOKUP(A19,[1]RawData!A:DJ,60,FALSE)="","No Date",VLOOKUP(A19,[1]RawData!A:DJ,60,FALSE)),"")</f>
        <v>43363</v>
      </c>
      <c r="T19" s="57" t="str">
        <f>IF(VLOOKUP(A19,[1]RawData!A:DJ,61,FALSE)="","No Date",VLOOKUP(A19,[1]RawData!A:DJ,61,FALSE))</f>
        <v>No Date</v>
      </c>
      <c r="U19" s="57">
        <f>IF(F19="LIVE",IF(VLOOKUP(A19,[1]RawData!A:DJ,11,FALSE)="","No Date",VLOOKUP(A19,[1]RawData!A:DJ,11,FALSE)),"")</f>
        <v>43413</v>
      </c>
      <c r="V19" s="57" t="str">
        <f>IF(F19="LIVE",IF(VLOOKUP(A19,[1]RawData!A:DJ,82,FALSE)="","No Application",VLOOKUP(A19,[1]RawData!A:DJ,82,FALSE)),"")</f>
        <v>ISU</v>
      </c>
      <c r="W19" s="57" t="str">
        <f>IF(F19="LIVE",IF(VLOOKUP(A19,[1]RawData!A:DJ,83,FALSE)="","No Process",VLOOKUP(A19,[1]RawData!A:DJ,83,FALSE)),"")</f>
        <v>Other</v>
      </c>
      <c r="X19" s="57" t="str">
        <f>IF(F19="LIVE",IF(VLOOKUP(A19,[1]RawData!A:DJ,84,FALSE)="","No Delivery Effort",VLOOKUP(A19,[1]RawData!A:DJ,84,FALSE)),"")</f>
        <v>30-60 days</v>
      </c>
      <c r="Y19" s="60" t="b">
        <f>VLOOKUP(A19,[1]RawData!A:DJ,85,FALSE)</f>
        <v>0</v>
      </c>
      <c r="Z19" s="57" t="str">
        <f>IF((AND(F19="LIVE",Y19=TRUE)),IF(VLOOKUP(A19,[1]RawData!A:DJ,86,FALSE)="","No Workaround Accountability",VLOOKUP(A19,[1]RawData!A:DJ,86,FALSE)),"")</f>
        <v/>
      </c>
      <c r="AA19" s="57" t="str">
        <f>IF((AND(F19="LIVE",Y19=TRUE)),IF(VLOOKUP(A19,[1]RawData!A:DJ,98,FALSE)="","No Workaround Frequency",VLOOKUP(A19,[1]RawData!A:DJ,98,FALSE)),"")</f>
        <v/>
      </c>
      <c r="AB19" s="57" t="str">
        <f>IF((AND(F19="LIVE",Y19=TRUE)),IF(VLOOKUP(A19,[1]RawData!A:DJ,99,FALSE)="","No Xoserve FTEs",VLOOKUP(A19,[1]RawData!A:DJ,99,FALSE)),"")</f>
        <v/>
      </c>
      <c r="AC19" s="57" t="str">
        <f>IF((AND(F19="LIVE",Y19=TRUE)),IF(VLOOKUP(A19,[1]RawData!A:DJ,94,FALSE)="","No Workaround Intensity",VLOOKUP(A19,[1]RawData!A:DJ,94,FALSE)),"")</f>
        <v/>
      </c>
      <c r="AD19" s="57" t="str">
        <f>IF((AND(F19="LIVE",Y19=TRUE)),IF(VLOOKUP(A19,[1]RawData!A:DJ,87,FALSE)="","No Lifespan Date",VLOOKUP(A19,[1]RawData!A:DJ,87,FALSE)),"")</f>
        <v/>
      </c>
      <c r="AE19" s="57" t="str">
        <f>IF(F19="LIVE",IF(VLOOKUP(A19,[1]RawData!A:DJ,100,FALSE)="","No Change Driver",VLOOKUP(A19,[1]RawData!A:DJ,100,FALSE)),"")</f>
        <v>License Condition</v>
      </c>
      <c r="AF19" s="57" t="str">
        <f>IF(F19="LIVE",IF(VLOOKUP(A19,[1]RawData!A:DJ,101,FALSE)="","No Change Beneficiary",VLOOKUP(A19,[1]RawData!A:DJ,101,FALSE)),"")</f>
        <v>Multiple Market Participants</v>
      </c>
      <c r="AG19" s="57" t="b">
        <f>VLOOKUP(A19,[1]RawData!A:DJ,102,FALSE)</f>
        <v>1</v>
      </c>
      <c r="AH19" s="57" t="b">
        <f>VLOOKUP(A19,[1]RawData!A:DJ,103,FALSE)</f>
        <v>1</v>
      </c>
      <c r="AI19" s="57" t="b">
        <f>VLOOKUP(A19,[1]RawData!A:DJ,104,FALSE)</f>
        <v>1</v>
      </c>
      <c r="AJ19" s="57" t="str">
        <f>IF(F19="LIVE",IF(VLOOKUP(A19,[1]RawData!A:DJ,106,FALSE)="","No DSC Service Area",VLOOKUP(A19,[1]RawData!A:DJ,106,FALSE)),"")</f>
        <v>Service Area 16: Provision of Supply Point Information Services and Other Services Required to be Provided Under Condition of the GT Licence</v>
      </c>
      <c r="AK19" s="57" t="str">
        <f>IF(F19="LIVE",IF(VLOOKUP(A19,[1]RawData!A:DJ,107,FALSE)="","No Number of impacted DSC Service Areas",VLOOKUP(A19,[1]RawData!A:DJ,107,FALSE)),"")</f>
        <v>Two to Five</v>
      </c>
      <c r="AL19" s="57" t="str">
        <f>IF(F19="LIVE",IF(VLOOKUP(A19,[1]RawData!A:DJ,108,FALSE)="","No Change Improvement Scale",VLOOKUP(A19,[1]RawData!A:DJ,108,FALSE)),"")</f>
        <v>Low</v>
      </c>
      <c r="AM19" s="60" t="b">
        <f>VLOOKUP(A19,[1]RawData!A:DJ,88,FALSE)</f>
        <v>0</v>
      </c>
      <c r="AN19" s="60" t="b">
        <f>VLOOKUP(A19,[1]RawData!A:DJ,90,FALSE)</f>
        <v>0</v>
      </c>
      <c r="AO19" s="60" t="b">
        <f>VLOOKUP(A19,[1]RawData!A:DJ,89,FALSE)</f>
        <v>0</v>
      </c>
      <c r="AP19" s="60" t="b">
        <f>VLOOKUP(A19,[1]RawData!A:DJ,109,FALSE)</f>
        <v>0</v>
      </c>
      <c r="AQ19" s="60" t="b">
        <f>VLOOKUP(A19,[1]RawData!A:DJ,96,FALSE)</f>
        <v>0</v>
      </c>
      <c r="AR19" s="60" t="b">
        <f>VLOOKUP(A19,[1]RawData!A:DJ,110,FALSE)</f>
        <v>1</v>
      </c>
      <c r="AS19" s="57" t="str">
        <f>IF(VLOOKUP($A19,[1]RawData!$A:$DJ,111,FALSE)="","No Date",VLOOKUP($A19,[1]RawData!$A:$DJ,111,FALSE))</f>
        <v>No Date</v>
      </c>
      <c r="AT19" s="57" t="str">
        <f>IF(VLOOKUP($A19,[1]RawData!$A:$DJ,112,FALSE)="","No Date",VLOOKUP($A19,[1]RawData!$A:$DJ,112,FALSE))</f>
        <v>No Date</v>
      </c>
      <c r="AU19" s="57" t="str">
        <f>IF(VLOOKUP($A19,[1]RawData!$A:$DJ,114,FALSE)="","No Date",VLOOKUP($A19,[1]RawData!$A:$DJ,114,FALSE))</f>
        <v>No Date</v>
      </c>
      <c r="AV19" s="57" t="str">
        <f>IF(VLOOKUP($A19,[1]RawData!$A:$DJ,113,FALSE)="","No Date",VLOOKUP($A19,[1]RawData!$A:$DJ,113,FALSE))</f>
        <v>No Date</v>
      </c>
    </row>
    <row r="20" spans="1:48" ht="14.45" x14ac:dyDescent="0.3">
      <c r="A20" s="62" t="s">
        <v>198</v>
      </c>
      <c r="B20" s="54" t="str">
        <f>VLOOKUP(G20,[1]StatusMappings!A:B,2,FALSE)</f>
        <v>1. Start-Up (Progressing through change governance)</v>
      </c>
      <c r="C20" s="56" t="s">
        <v>25</v>
      </c>
      <c r="D20" s="54" t="str">
        <f>VLOOKUP(A20,[1]RawData!A:DJ,2,FALSE)</f>
        <v>SAP T-Code Access – Modification to ISU &amp; BW Permissions for Data Office Aligned Resources</v>
      </c>
      <c r="E20" s="54" t="str">
        <f>VLOOKUP(A20,[1]RawData!A:DJ,20,FALSE)</f>
        <v>CR (Internal)</v>
      </c>
      <c r="F20" s="51" t="str">
        <f>VLOOKUP(A20,[1]RawData!A:DJ,21,FALSE)</f>
        <v>LIVE</v>
      </c>
      <c r="G20" s="51" t="str">
        <f>VLOOKUP(A20,[1]RawData!A:DJ,3,FALSE)</f>
        <v>B2 - Awaiting ME/Data Office/MR HLE quote</v>
      </c>
      <c r="H20" s="58">
        <f t="shared" si="0"/>
        <v>0</v>
      </c>
      <c r="I20" s="58" t="str">
        <f>IF(ISNA(VLOOKUP(A20,[1]PrioritisationVariables!L:P,3,FALSE)),"",(VLOOKUP(A20,[1]PrioritisationVariables!L:P,3,FALSE)))</f>
        <v/>
      </c>
      <c r="J20" s="59" t="str">
        <f>IF(ISNA(VLOOKUP(A20,[1]PrioritisationVariables!L:P,5,FALSE)),"",(VLOOKUP(A20,[1]PrioritisationVariables!L:P,5,FALSE)))</f>
        <v/>
      </c>
      <c r="K20" s="57" t="str">
        <f>IF(F20="LIVE",IF(VLOOKUP(A20,[1]RawData!A:DJ,79,FALSE)="","No Platform",VLOOKUP(A20,[1]RawData!A:DJ,79,FALSE)),"")</f>
        <v>R &amp; N</v>
      </c>
      <c r="L20" s="57">
        <f>IF(VLOOKUP(A20,[1]RawData!A:DJ,9,FALSE)="","No Date",VLOOKUP(A20,[1]RawData!A:DJ,9,FALSE))</f>
        <v>43123</v>
      </c>
      <c r="M20" s="60" t="str">
        <f>VLOOKUP(A20,[1]RawData!A:DJ,16,FALSE)</f>
        <v>Steve Concannon</v>
      </c>
      <c r="N20" s="57" t="str">
        <f>IF(F20="LIVE",IF(VLOOKUP(A20,[1]RawData!A:DJ,19,FALSE)="","No Project Manager",VLOOKUP(A20,[1]RawData!A:DJ,19,FALSE)),"")</f>
        <v>Donna Johnson</v>
      </c>
      <c r="O20" s="61" t="str">
        <f>VLOOKUP(A20,[1]RawData!A:DJ,77,FALSE)</f>
        <v>50</v>
      </c>
      <c r="P20" s="60" t="str">
        <f>VLOOKUP(A20,[1]RawData!A:DJ,78,FALSE)</f>
        <v/>
      </c>
      <c r="Q20" s="57" t="str">
        <f>IF(F20="LIVE",IF(VLOOKUP(A20,[1]RawData!A:DJ,81,FALSE)="","No Delivery Team",VLOOKUP(A20,[1]RawData!A:DJ,81,FALSE)),"")</f>
        <v>Minor Enhancements Team</v>
      </c>
      <c r="R20" s="60" t="str">
        <f>VLOOKUP(A20,[1]RawData!A:DJ,80,FALSE)</f>
        <v>XO3646</v>
      </c>
      <c r="S20" s="57" t="str">
        <f>IF(F20="LIVE",IF(VLOOKUP(A20,[1]RawData!A:DJ,60,FALSE)="","No Date",VLOOKUP(A20,[1]RawData!A:DJ,60,FALSE)),"")</f>
        <v>No Date</v>
      </c>
      <c r="T20" s="57" t="str">
        <f>IF(VLOOKUP(A20,[1]RawData!A:DJ,61,FALSE)="","No Date",VLOOKUP(A20,[1]RawData!A:DJ,61,FALSE))</f>
        <v>No Date</v>
      </c>
      <c r="U20" s="57">
        <f>IF(F20="LIVE",IF(VLOOKUP(A20,[1]RawData!A:DJ,11,FALSE)="","No Date",VLOOKUP(A20,[1]RawData!A:DJ,11,FALSE)),"")</f>
        <v>43159</v>
      </c>
      <c r="V20" s="57" t="str">
        <f>IF(F20="LIVE",IF(VLOOKUP(A20,[1]RawData!A:DJ,82,FALSE)="","No Application",VLOOKUP(A20,[1]RawData!A:DJ,82,FALSE)),"")</f>
        <v>AMT</v>
      </c>
      <c r="W20" s="57" t="str">
        <f>IF(F20="LIVE",IF(VLOOKUP(A20,[1]RawData!A:DJ,83,FALSE)="","No Process",VLOOKUP(A20,[1]RawData!A:DJ,83,FALSE)),"")</f>
        <v>Other</v>
      </c>
      <c r="X20" s="57" t="str">
        <f>IF(F20="LIVE",IF(VLOOKUP(A20,[1]RawData!A:DJ,84,FALSE)="","No Delivery Effort",VLOOKUP(A20,[1]RawData!A:DJ,84,FALSE)),"")</f>
        <v>30-60 days</v>
      </c>
      <c r="Y20" s="60" t="b">
        <f>VLOOKUP(A20,[1]RawData!A:DJ,85,FALSE)</f>
        <v>0</v>
      </c>
      <c r="Z20" s="57" t="str">
        <f>IF((AND(F20="LIVE",Y20=TRUE)),IF(VLOOKUP(A20,[1]RawData!A:DJ,86,FALSE)="","No Workaround Accountability",VLOOKUP(A20,[1]RawData!A:DJ,86,FALSE)),"")</f>
        <v/>
      </c>
      <c r="AA20" s="57" t="str">
        <f>IF((AND(F20="LIVE",Y20=TRUE)),IF(VLOOKUP(A20,[1]RawData!A:DJ,98,FALSE)="","No Workaround Frequency",VLOOKUP(A20,[1]RawData!A:DJ,98,FALSE)),"")</f>
        <v/>
      </c>
      <c r="AB20" s="57" t="str">
        <f>IF((AND(F20="LIVE",Y20=TRUE)),IF(VLOOKUP(A20,[1]RawData!A:DJ,99,FALSE)="","No Xoserve FTEs",VLOOKUP(A20,[1]RawData!A:DJ,99,FALSE)),"")</f>
        <v/>
      </c>
      <c r="AC20" s="57" t="str">
        <f>IF((AND(F20="LIVE",Y20=TRUE)),IF(VLOOKUP(A20,[1]RawData!A:DJ,94,FALSE)="","No Workaround Intensity",VLOOKUP(A20,[1]RawData!A:DJ,94,FALSE)),"")</f>
        <v/>
      </c>
      <c r="AD20" s="57" t="str">
        <f>IF((AND(F20="LIVE",Y20=TRUE)),IF(VLOOKUP(A20,[1]RawData!A:DJ,87,FALSE)="","No Lifespan Date",VLOOKUP(A20,[1]RawData!A:DJ,87,FALSE)),"")</f>
        <v/>
      </c>
      <c r="AE20" s="57" t="str">
        <f>IF(F20="LIVE",IF(VLOOKUP(A20,[1]RawData!A:DJ,100,FALSE)="","No Change Driver",VLOOKUP(A20,[1]RawData!A:DJ,100,FALSE)),"")</f>
        <v>Xoserve Internal CR (business improvement initiative)</v>
      </c>
      <c r="AF20" s="57" t="str">
        <f>IF(F20="LIVE",IF(VLOOKUP(A20,[1]RawData!A:DJ,101,FALSE)="","No Change Beneficiary",VLOOKUP(A20,[1]RawData!A:DJ,101,FALSE)),"")</f>
        <v>Xoserve Only</v>
      </c>
      <c r="AG20" s="57" t="b">
        <f>VLOOKUP(A20,[1]RawData!A:DJ,102,FALSE)</f>
        <v>0</v>
      </c>
      <c r="AH20" s="57" t="b">
        <f>VLOOKUP(A20,[1]RawData!A:DJ,103,FALSE)</f>
        <v>0</v>
      </c>
      <c r="AI20" s="57" t="b">
        <f>VLOOKUP(A20,[1]RawData!A:DJ,104,FALSE)</f>
        <v>0</v>
      </c>
      <c r="AJ20" s="57" t="str">
        <f>IF(F20="LIVE",IF(VLOOKUP(A20,[1]RawData!A:DJ,106,FALSE)="","No DSC Service Area",VLOOKUP(A20,[1]RawData!A:DJ,106,FALSE)),"")</f>
        <v>Service Area 23: Internal</v>
      </c>
      <c r="AK20" s="57" t="str">
        <f>IF(F20="LIVE",IF(VLOOKUP(A20,[1]RawData!A:DJ,107,FALSE)="","No Number of impacted DSC Service Areas",VLOOKUP(A20,[1]RawData!A:DJ,107,FALSE)),"")</f>
        <v>None (Xoserve internal initiative)</v>
      </c>
      <c r="AL20" s="57" t="str">
        <f>IF(F20="LIVE",IF(VLOOKUP(A20,[1]RawData!A:DJ,108,FALSE)="","No Change Improvement Scale",VLOOKUP(A20,[1]RawData!A:DJ,108,FALSE)),"")</f>
        <v>Medium</v>
      </c>
      <c r="AM20" s="60" t="b">
        <f>VLOOKUP(A20,[1]RawData!A:DJ,88,FALSE)</f>
        <v>0</v>
      </c>
      <c r="AN20" s="60" t="b">
        <f>VLOOKUP(A20,[1]RawData!A:DJ,90,FALSE)</f>
        <v>0</v>
      </c>
      <c r="AO20" s="60" t="b">
        <f>VLOOKUP(A20,[1]RawData!A:DJ,89,FALSE)</f>
        <v>0</v>
      </c>
      <c r="AP20" s="60" t="b">
        <f>VLOOKUP(A20,[1]RawData!A:DJ,109,FALSE)</f>
        <v>0</v>
      </c>
      <c r="AQ20" s="60" t="b">
        <f>VLOOKUP(A20,[1]RawData!A:DJ,96,FALSE)</f>
        <v>0</v>
      </c>
      <c r="AR20" s="60" t="b">
        <f>VLOOKUP(A20,[1]RawData!A:DJ,110,FALSE)</f>
        <v>0</v>
      </c>
      <c r="AS20" s="57" t="str">
        <f>IF(VLOOKUP($A20,[1]RawData!$A:$DJ,111,FALSE)="","No Date",VLOOKUP($A20,[1]RawData!$A:$DJ,111,FALSE))</f>
        <v>No Date</v>
      </c>
      <c r="AT20" s="57" t="str">
        <f>IF(VLOOKUP($A20,[1]RawData!$A:$DJ,112,FALSE)="","No Date",VLOOKUP($A20,[1]RawData!$A:$DJ,112,FALSE))</f>
        <v>No Date</v>
      </c>
      <c r="AU20" s="57" t="str">
        <f>IF(VLOOKUP($A20,[1]RawData!$A:$DJ,114,FALSE)="","No Date",VLOOKUP($A20,[1]RawData!$A:$DJ,114,FALSE))</f>
        <v>No Date</v>
      </c>
      <c r="AV20" s="57" t="str">
        <f>IF(VLOOKUP($A20,[1]RawData!$A:$DJ,113,FALSE)="","No Date",VLOOKUP($A20,[1]RawData!$A:$DJ,113,FALSE))</f>
        <v>No Date</v>
      </c>
    </row>
    <row r="21" spans="1:48" ht="14.45" x14ac:dyDescent="0.3">
      <c r="A21" s="62" t="s">
        <v>224</v>
      </c>
      <c r="B21" s="54" t="str">
        <f>VLOOKUP(G21,[1]StatusMappings!A:B,2,FALSE)</f>
        <v>3. Change delivered, awaiting closure approval/sign-off</v>
      </c>
      <c r="C21" s="56" t="s">
        <v>20</v>
      </c>
      <c r="D21" s="54" t="str">
        <f>VLOOKUP(A21,[1]RawData!A:DJ,2,FALSE)</f>
        <v>Amend referral rules for class 2 smaller LSP’s</v>
      </c>
      <c r="E21" s="54" t="str">
        <f>VLOOKUP(A21,[1]RawData!A:DJ,20,FALSE)</f>
        <v>CR (Internal)</v>
      </c>
      <c r="F21" s="51" t="str">
        <f>VLOOKUP(A21,[1]RawData!A:DJ,21,FALSE)</f>
        <v>LIVE</v>
      </c>
      <c r="G21" s="51" t="str">
        <f>VLOOKUP(A21,[1]RawData!A:DJ,3,FALSE)</f>
        <v>F1 - CCR/Closedown document in progress</v>
      </c>
      <c r="H21" s="58">
        <f t="shared" si="0"/>
        <v>0</v>
      </c>
      <c r="I21" s="58" t="str">
        <f>IF(ISNA(VLOOKUP(A21,[1]PrioritisationVariables!L:P,3,FALSE)),"",(VLOOKUP(A21,[1]PrioritisationVariables!L:P,3,FALSE)))</f>
        <v>TBP</v>
      </c>
      <c r="J21" s="59" t="str">
        <f>IF(ISNA(VLOOKUP(A21,[1]PrioritisationVariables!L:P,5,FALSE)),"",(VLOOKUP(A21,[1]PrioritisationVariables!L:P,5,FALSE)))</f>
        <v>Medium</v>
      </c>
      <c r="K21" s="57" t="str">
        <f>IF(F21="LIVE",IF(VLOOKUP(A21,[1]RawData!A:DJ,79,FALSE)="","No Platform",VLOOKUP(A21,[1]RawData!A:DJ,79,FALSE)),"")</f>
        <v>R &amp; N</v>
      </c>
      <c r="L21" s="57">
        <f>IF(VLOOKUP(A21,[1]RawData!A:DJ,9,FALSE)="","No Date",VLOOKUP(A21,[1]RawData!A:DJ,9,FALSE))</f>
        <v>42677</v>
      </c>
      <c r="M21" s="60" t="str">
        <f>VLOOKUP(A21,[1]RawData!A:DJ,16,FALSE)</f>
        <v>Dean Johnson</v>
      </c>
      <c r="N21" s="57" t="str">
        <f>IF(F21="LIVE",IF(VLOOKUP(A21,[1]RawData!A:DJ,19,FALSE)="","No Project Manager",VLOOKUP(A21,[1]RawData!A:DJ,19,FALSE)),"")</f>
        <v>Christina Francis</v>
      </c>
      <c r="O21" s="61" t="str">
        <f>VLOOKUP(A21,[1]RawData!A:DJ,77,FALSE)</f>
        <v>2</v>
      </c>
      <c r="P21" s="60" t="str">
        <f>VLOOKUP(A21,[1]RawData!A:DJ,78,FALSE)</f>
        <v>UKLP270</v>
      </c>
      <c r="Q21" s="57" t="str">
        <f>IF(F21="LIVE",IF(VLOOKUP(A21,[1]RawData!A:DJ,81,FALSE)="","No Delivery Team",VLOOKUP(A21,[1]RawData!A:DJ,81,FALSE)),"")</f>
        <v>Third Party SI / Service Provider</v>
      </c>
      <c r="R21" s="60" t="str">
        <f>VLOOKUP(A21,[1]RawData!A:DJ,80,FALSE)</f>
        <v/>
      </c>
      <c r="S21" s="57">
        <f>IF(F21="LIVE",IF(VLOOKUP(A21,[1]RawData!A:DJ,60,FALSE)="","No Date",VLOOKUP(A21,[1]RawData!A:DJ,60,FALSE)),"")</f>
        <v>43280</v>
      </c>
      <c r="T21" s="57">
        <f>IF(VLOOKUP(A21,[1]RawData!A:DJ,61,FALSE)="","No Date",VLOOKUP(A21,[1]RawData!A:DJ,61,FALSE))</f>
        <v>43282</v>
      </c>
      <c r="U21" s="57">
        <f>IF(F21="LIVE",IF(VLOOKUP(A21,[1]RawData!A:DJ,11,FALSE)="","No Date",VLOOKUP(A21,[1]RawData!A:DJ,11,FALSE)),"")</f>
        <v>43221</v>
      </c>
      <c r="V21" s="57" t="str">
        <f>IF(F21="LIVE",IF(VLOOKUP(A21,[1]RawData!A:DJ,82,FALSE)="","No Application",VLOOKUP(A21,[1]RawData!A:DJ,82,FALSE)),"")</f>
        <v>ISU</v>
      </c>
      <c r="W21" s="57" t="str">
        <f>IF(F21="LIVE",IF(VLOOKUP(A21,[1]RawData!A:DJ,83,FALSE)="","No Process",VLOOKUP(A21,[1]RawData!A:DJ,83,FALSE)),"")</f>
        <v>SPA</v>
      </c>
      <c r="X21" s="57" t="str">
        <f>IF(F21="LIVE",IF(VLOOKUP(A21,[1]RawData!A:DJ,84,FALSE)="","No Delivery Effort",VLOOKUP(A21,[1]RawData!A:DJ,84,FALSE)),"")</f>
        <v>31-100days</v>
      </c>
      <c r="Y21" s="60" t="b">
        <f>VLOOKUP(A21,[1]RawData!A:DJ,85,FALSE)</f>
        <v>0</v>
      </c>
      <c r="Z21" s="57" t="str">
        <f>IF((AND(F21="LIVE",Y21=TRUE)),IF(VLOOKUP(A21,[1]RawData!A:DJ,86,FALSE)="","No Workaround Accountability",VLOOKUP(A21,[1]RawData!A:DJ,86,FALSE)),"")</f>
        <v/>
      </c>
      <c r="AA21" s="57" t="str">
        <f>IF((AND(F21="LIVE",Y21=TRUE)),IF(VLOOKUP(A21,[1]RawData!A:DJ,98,FALSE)="","No Workaround Frequency",VLOOKUP(A21,[1]RawData!A:DJ,98,FALSE)),"")</f>
        <v/>
      </c>
      <c r="AB21" s="57" t="str">
        <f>IF((AND(F21="LIVE",Y21=TRUE)),IF(VLOOKUP(A21,[1]RawData!A:DJ,99,FALSE)="","No Xoserve FTEs",VLOOKUP(A21,[1]RawData!A:DJ,99,FALSE)),"")</f>
        <v/>
      </c>
      <c r="AC21" s="57" t="str">
        <f>IF((AND(F21="LIVE",Y21=TRUE)),IF(VLOOKUP(A21,[1]RawData!A:DJ,94,FALSE)="","No Workaround Intensity",VLOOKUP(A21,[1]RawData!A:DJ,94,FALSE)),"")</f>
        <v/>
      </c>
      <c r="AD21" s="57" t="str">
        <f>IF((AND(F21="LIVE",Y21=TRUE)),IF(VLOOKUP(A21,[1]RawData!A:DJ,87,FALSE)="","No Lifespan Date",VLOOKUP(A21,[1]RawData!A:DJ,87,FALSE)),"")</f>
        <v/>
      </c>
      <c r="AE21" s="57" t="str">
        <f>IF(F21="LIVE",IF(VLOOKUP(A21,[1]RawData!A:DJ,100,FALSE)="","No Change Driver",VLOOKUP(A21,[1]RawData!A:DJ,100,FALSE)),"")</f>
        <v>Xoserve Internal CR (business improvement initiative)</v>
      </c>
      <c r="AF21" s="57" t="str">
        <f>IF(F21="LIVE",IF(VLOOKUP(A21,[1]RawData!A:DJ,101,FALSE)="","No Change Beneficiary",VLOOKUP(A21,[1]RawData!A:DJ,101,FALSE)),"")</f>
        <v>All UK Gas Market Participants</v>
      </c>
      <c r="AG21" s="57" t="b">
        <f>VLOOKUP(A21,[1]RawData!A:DJ,102,FALSE)</f>
        <v>1</v>
      </c>
      <c r="AH21" s="57" t="b">
        <f>VLOOKUP(A21,[1]RawData!A:DJ,103,FALSE)</f>
        <v>1</v>
      </c>
      <c r="AI21" s="57" t="b">
        <f>VLOOKUP(A21,[1]RawData!A:DJ,104,FALSE)</f>
        <v>1</v>
      </c>
      <c r="AJ21" s="57" t="str">
        <f>IF(F21="LIVE",IF(VLOOKUP(A21,[1]RawData!A:DJ,106,FALSE)="","No DSC Service Area",VLOOKUP(A21,[1]RawData!A:DJ,106,FALSE)),"")</f>
        <v>Service Area 23: Internal</v>
      </c>
      <c r="AK21" s="57" t="str">
        <f>IF(F21="LIVE",IF(VLOOKUP(A21,[1]RawData!A:DJ,107,FALSE)="","No Number of impacted DSC Service Areas",VLOOKUP(A21,[1]RawData!A:DJ,107,FALSE)),"")</f>
        <v>All</v>
      </c>
      <c r="AL21" s="57" t="str">
        <f>IF(F21="LIVE",IF(VLOOKUP(A21,[1]RawData!A:DJ,108,FALSE)="","No Change Improvement Scale",VLOOKUP(A21,[1]RawData!A:DJ,108,FALSE)),"")</f>
        <v>High</v>
      </c>
      <c r="AM21" s="60" t="b">
        <f>VLOOKUP(A21,[1]RawData!A:DJ,88,FALSE)</f>
        <v>0</v>
      </c>
      <c r="AN21" s="60" t="b">
        <f>VLOOKUP(A21,[1]RawData!A:DJ,90,FALSE)</f>
        <v>0</v>
      </c>
      <c r="AO21" s="60" t="b">
        <f>VLOOKUP(A21,[1]RawData!A:DJ,89,FALSE)</f>
        <v>0</v>
      </c>
      <c r="AP21" s="60" t="b">
        <f>VLOOKUP(A21,[1]RawData!A:DJ,109,FALSE)</f>
        <v>0</v>
      </c>
      <c r="AQ21" s="60" t="b">
        <f>VLOOKUP(A21,[1]RawData!A:DJ,96,FALSE)</f>
        <v>0</v>
      </c>
      <c r="AR21" s="60" t="b">
        <f>VLOOKUP(A21,[1]RawData!A:DJ,110,FALSE)</f>
        <v>0</v>
      </c>
      <c r="AS21" s="57">
        <f>IF(VLOOKUP($A21,[1]RawData!$A:$DJ,111,FALSE)="","No Date",VLOOKUP($A21,[1]RawData!$A:$DJ,111,FALSE))</f>
        <v>43019</v>
      </c>
      <c r="AT21" s="57">
        <f>IF(VLOOKUP($A21,[1]RawData!$A:$DJ,112,FALSE)="","No Date",VLOOKUP($A21,[1]RawData!$A:$DJ,112,FALSE))</f>
        <v>43019</v>
      </c>
      <c r="AU21" s="57">
        <f>IF(VLOOKUP($A21,[1]RawData!$A:$DJ,114,FALSE)="","No Date",VLOOKUP($A21,[1]RawData!$A:$DJ,114,FALSE))</f>
        <v>43110</v>
      </c>
      <c r="AV21" s="57" t="str">
        <f>IF(VLOOKUP($A21,[1]RawData!$A:$DJ,113,FALSE)="","No Date",VLOOKUP($A21,[1]RawData!$A:$DJ,113,FALSE))</f>
        <v>No Date</v>
      </c>
    </row>
    <row r="22" spans="1:48" ht="14.45" x14ac:dyDescent="0.3">
      <c r="A22" s="62" t="s">
        <v>200</v>
      </c>
      <c r="B22" s="54" t="str">
        <f>VLOOKUP(G22,[1]StatusMappings!A:B,2,FALSE)</f>
        <v>1. Start-Up (Progressing through change governance)</v>
      </c>
      <c r="C22" s="56" t="s">
        <v>25</v>
      </c>
      <c r="D22" s="54" t="str">
        <f>VLOOKUP(A22,[1]RawData!A:DJ,2,FALSE)</f>
        <v>SAP Meter Read Entry Screen</v>
      </c>
      <c r="E22" s="54" t="str">
        <f>VLOOKUP(A22,[1]RawData!A:DJ,20,FALSE)</f>
        <v>CR (Internal)</v>
      </c>
      <c r="F22" s="51" t="str">
        <f>VLOOKUP(A22,[1]RawData!A:DJ,21,FALSE)</f>
        <v>LIVE</v>
      </c>
      <c r="G22" s="51" t="str">
        <f>VLOOKUP(A22,[1]RawData!A:DJ,3,FALSE)</f>
        <v>B2 - Awaiting ME/Data Office/MR HLE quote</v>
      </c>
      <c r="H22" s="58">
        <f t="shared" si="0"/>
        <v>0</v>
      </c>
      <c r="I22" s="58" t="str">
        <f>IF(ISNA(VLOOKUP(A22,[1]PrioritisationVariables!L:P,3,FALSE)),"",(VLOOKUP(A22,[1]PrioritisationVariables!L:P,3,FALSE)))</f>
        <v/>
      </c>
      <c r="J22" s="59" t="str">
        <f>IF(ISNA(VLOOKUP(A22,[1]PrioritisationVariables!L:P,5,FALSE)),"",(VLOOKUP(A22,[1]PrioritisationVariables!L:P,5,FALSE)))</f>
        <v/>
      </c>
      <c r="K22" s="57" t="str">
        <f>IF(F22="LIVE",IF(VLOOKUP(A22,[1]RawData!A:DJ,79,FALSE)="","No Platform",VLOOKUP(A22,[1]RawData!A:DJ,79,FALSE)),"")</f>
        <v>R &amp; N</v>
      </c>
      <c r="L22" s="57">
        <f>IF(VLOOKUP(A22,[1]RawData!A:DJ,9,FALSE)="","No Date",VLOOKUP(A22,[1]RawData!A:DJ,9,FALSE))</f>
        <v>42885</v>
      </c>
      <c r="M22" s="60" t="str">
        <f>VLOOKUP(A22,[1]RawData!A:DJ,16,FALSE)</f>
        <v>Emma Smith</v>
      </c>
      <c r="N22" s="57" t="str">
        <f>IF(F22="LIVE",IF(VLOOKUP(A22,[1]RawData!A:DJ,19,FALSE)="","No Project Manager",VLOOKUP(A22,[1]RawData!A:DJ,19,FALSE)),"")</f>
        <v>Donna Johnson</v>
      </c>
      <c r="O22" s="61" t="str">
        <f>VLOOKUP(A22,[1]RawData!A:DJ,77,FALSE)</f>
        <v>50</v>
      </c>
      <c r="P22" s="60" t="str">
        <f>VLOOKUP(A22,[1]RawData!A:DJ,78,FALSE)</f>
        <v>UKLP IADBI333</v>
      </c>
      <c r="Q22" s="57" t="str">
        <f>IF(F22="LIVE",IF(VLOOKUP(A22,[1]RawData!A:DJ,81,FALSE)="","No Delivery Team",VLOOKUP(A22,[1]RawData!A:DJ,81,FALSE)),"")</f>
        <v>Minor Enhancements Team</v>
      </c>
      <c r="R22" s="60" t="str">
        <f>VLOOKUP(A22,[1]RawData!A:DJ,80,FALSE)</f>
        <v>XO3629</v>
      </c>
      <c r="S22" s="57" t="str">
        <f>IF(F22="LIVE",IF(VLOOKUP(A22,[1]RawData!A:DJ,60,FALSE)="","No Date",VLOOKUP(A22,[1]RawData!A:DJ,60,FALSE)),"")</f>
        <v>No Date</v>
      </c>
      <c r="T22" s="57" t="str">
        <f>IF(VLOOKUP(A22,[1]RawData!A:DJ,61,FALSE)="","No Date",VLOOKUP(A22,[1]RawData!A:DJ,61,FALSE))</f>
        <v>No Date</v>
      </c>
      <c r="U22" s="57">
        <f>IF(F22="LIVE",IF(VLOOKUP(A22,[1]RawData!A:DJ,11,FALSE)="","No Date",VLOOKUP(A22,[1]RawData!A:DJ,11,FALSE)),"")</f>
        <v>43308</v>
      </c>
      <c r="V22" s="57" t="str">
        <f>IF(F22="LIVE",IF(VLOOKUP(A22,[1]RawData!A:DJ,82,FALSE)="","No Application",VLOOKUP(A22,[1]RawData!A:DJ,82,FALSE)),"")</f>
        <v>ISU</v>
      </c>
      <c r="W22" s="57" t="str">
        <f>IF(F22="LIVE",IF(VLOOKUP(A22,[1]RawData!A:DJ,83,FALSE)="","No Process",VLOOKUP(A22,[1]RawData!A:DJ,83,FALSE)),"")</f>
        <v>Reads</v>
      </c>
      <c r="X22" s="57" t="str">
        <f>IF(F22="LIVE",IF(VLOOKUP(A22,[1]RawData!A:DJ,84,FALSE)="","No Delivery Effort",VLOOKUP(A22,[1]RawData!A:DJ,84,FALSE)),"")</f>
        <v>31-100days</v>
      </c>
      <c r="Y22" s="60" t="b">
        <f>VLOOKUP(A22,[1]RawData!A:DJ,85,FALSE)</f>
        <v>0</v>
      </c>
      <c r="Z22" s="57" t="str">
        <f>IF((AND(F22="LIVE",Y22=TRUE)),IF(VLOOKUP(A22,[1]RawData!A:DJ,86,FALSE)="","No Workaround Accountability",VLOOKUP(A22,[1]RawData!A:DJ,86,FALSE)),"")</f>
        <v/>
      </c>
      <c r="AA22" s="57" t="str">
        <f>IF((AND(F22="LIVE",Y22=TRUE)),IF(VLOOKUP(A22,[1]RawData!A:DJ,98,FALSE)="","No Workaround Frequency",VLOOKUP(A22,[1]RawData!A:DJ,98,FALSE)),"")</f>
        <v/>
      </c>
      <c r="AB22" s="57" t="str">
        <f>IF((AND(F22="LIVE",Y22=TRUE)),IF(VLOOKUP(A22,[1]RawData!A:DJ,99,FALSE)="","No Xoserve FTEs",VLOOKUP(A22,[1]RawData!A:DJ,99,FALSE)),"")</f>
        <v/>
      </c>
      <c r="AC22" s="57" t="str">
        <f>IF((AND(F22="LIVE",Y22=TRUE)),IF(VLOOKUP(A22,[1]RawData!A:DJ,94,FALSE)="","No Workaround Intensity",VLOOKUP(A22,[1]RawData!A:DJ,94,FALSE)),"")</f>
        <v/>
      </c>
      <c r="AD22" s="57" t="str">
        <f>IF((AND(F22="LIVE",Y22=TRUE)),IF(VLOOKUP(A22,[1]RawData!A:DJ,87,FALSE)="","No Lifespan Date",VLOOKUP(A22,[1]RawData!A:DJ,87,FALSE)),"")</f>
        <v/>
      </c>
      <c r="AE22" s="57" t="str">
        <f>IF(F22="LIVE",IF(VLOOKUP(A22,[1]RawData!A:DJ,100,FALSE)="","No Change Driver",VLOOKUP(A22,[1]RawData!A:DJ,100,FALSE)),"")</f>
        <v>Xoserve Internal CR (business improvement initiative)</v>
      </c>
      <c r="AF22" s="57" t="str">
        <f>IF(F22="LIVE",IF(VLOOKUP(A22,[1]RawData!A:DJ,101,FALSE)="","No Change Beneficiary",VLOOKUP(A22,[1]RawData!A:DJ,101,FALSE)),"")</f>
        <v>Xoserve Only</v>
      </c>
      <c r="AG22" s="57" t="b">
        <f>VLOOKUP(A22,[1]RawData!A:DJ,102,FALSE)</f>
        <v>0</v>
      </c>
      <c r="AH22" s="57" t="b">
        <f>VLOOKUP(A22,[1]RawData!A:DJ,103,FALSE)</f>
        <v>0</v>
      </c>
      <c r="AI22" s="57" t="b">
        <f>VLOOKUP(A22,[1]RawData!A:DJ,104,FALSE)</f>
        <v>0</v>
      </c>
      <c r="AJ22" s="57" t="str">
        <f>IF(F22="LIVE",IF(VLOOKUP(A22,[1]RawData!A:DJ,106,FALSE)="","No DSC Service Area",VLOOKUP(A22,[1]RawData!A:DJ,106,FALSE)),"")</f>
        <v>Service Area 23: Internal</v>
      </c>
      <c r="AK22" s="57" t="str">
        <f>IF(F22="LIVE",IF(VLOOKUP(A22,[1]RawData!A:DJ,107,FALSE)="","No Number of impacted DSC Service Areas",VLOOKUP(A22,[1]RawData!A:DJ,107,FALSE)),"")</f>
        <v>None (Xoserve internal initiative)</v>
      </c>
      <c r="AL22" s="57" t="str">
        <f>IF(F22="LIVE",IF(VLOOKUP(A22,[1]RawData!A:DJ,108,FALSE)="","No Change Improvement Scale",VLOOKUP(A22,[1]RawData!A:DJ,108,FALSE)),"")</f>
        <v>Low</v>
      </c>
      <c r="AM22" s="60" t="b">
        <f>VLOOKUP(A22,[1]RawData!A:DJ,88,FALSE)</f>
        <v>0</v>
      </c>
      <c r="AN22" s="60" t="b">
        <f>VLOOKUP(A22,[1]RawData!A:DJ,90,FALSE)</f>
        <v>0</v>
      </c>
      <c r="AO22" s="60" t="b">
        <f>VLOOKUP(A22,[1]RawData!A:DJ,89,FALSE)</f>
        <v>0</v>
      </c>
      <c r="AP22" s="60" t="b">
        <f>VLOOKUP(A22,[1]RawData!A:DJ,109,FALSE)</f>
        <v>0</v>
      </c>
      <c r="AQ22" s="60" t="b">
        <f>VLOOKUP(A22,[1]RawData!A:DJ,96,FALSE)</f>
        <v>0</v>
      </c>
      <c r="AR22" s="60" t="b">
        <f>VLOOKUP(A22,[1]RawData!A:DJ,110,FALSE)</f>
        <v>0</v>
      </c>
      <c r="AS22" s="57" t="str">
        <f>IF(VLOOKUP($A22,[1]RawData!$A:$DJ,111,FALSE)="","No Date",VLOOKUP($A22,[1]RawData!$A:$DJ,111,FALSE))</f>
        <v>No Date</v>
      </c>
      <c r="AT22" s="57" t="str">
        <f>IF(VLOOKUP($A22,[1]RawData!$A:$DJ,112,FALSE)="","No Date",VLOOKUP($A22,[1]RawData!$A:$DJ,112,FALSE))</f>
        <v>No Date</v>
      </c>
      <c r="AU22" s="57" t="str">
        <f>IF(VLOOKUP($A22,[1]RawData!$A:$DJ,114,FALSE)="","No Date",VLOOKUP($A22,[1]RawData!$A:$DJ,114,FALSE))</f>
        <v>No Date</v>
      </c>
      <c r="AV22" s="57" t="str">
        <f>IF(VLOOKUP($A22,[1]RawData!$A:$DJ,113,FALSE)="","No Date",VLOOKUP($A22,[1]RawData!$A:$DJ,113,FALSE))</f>
        <v>No Date</v>
      </c>
    </row>
    <row r="23" spans="1:48" ht="14.45" x14ac:dyDescent="0.3">
      <c r="A23" s="62" t="s">
        <v>225</v>
      </c>
      <c r="B23" s="54" t="str">
        <f>VLOOKUP(G23,[1]StatusMappings!A:B,2,FALSE)</f>
        <v>3. Change delivered, awaiting closure approval/sign-off</v>
      </c>
      <c r="C23" s="56" t="s">
        <v>20</v>
      </c>
      <c r="D23" s="54" t="str">
        <f>VLOOKUP(A23,[1]RawData!A:DJ,2,FALSE)</f>
        <v>Back billing for domestic (SSP) sites needs to be reflect thecorrect adjustment start date</v>
      </c>
      <c r="E23" s="54" t="str">
        <f>VLOOKUP(A23,[1]RawData!A:DJ,20,FALSE)</f>
        <v>CR (Internal)</v>
      </c>
      <c r="F23" s="51" t="str">
        <f>VLOOKUP(A23,[1]RawData!A:DJ,21,FALSE)</f>
        <v>LIVE</v>
      </c>
      <c r="G23" s="51" t="str">
        <f>VLOOKUP(A23,[1]RawData!A:DJ,3,FALSE)</f>
        <v>F1 - CCR/Closedown document in progress</v>
      </c>
      <c r="H23" s="58">
        <f t="shared" si="0"/>
        <v>0</v>
      </c>
      <c r="I23" s="58" t="str">
        <f>IF(ISNA(VLOOKUP(A23,[1]PrioritisationVariables!L:P,3,FALSE)),"",(VLOOKUP(A23,[1]PrioritisationVariables!L:P,3,FALSE)))</f>
        <v>TBP</v>
      </c>
      <c r="J23" s="59" t="str">
        <f>IF(ISNA(VLOOKUP(A23,[1]PrioritisationVariables!L:P,5,FALSE)),"",(VLOOKUP(A23,[1]PrioritisationVariables!L:P,5,FALSE)))</f>
        <v>Low</v>
      </c>
      <c r="K23" s="57" t="str">
        <f>IF(F23="LIVE",IF(VLOOKUP(A23,[1]RawData!A:DJ,79,FALSE)="","No Platform",VLOOKUP(A23,[1]RawData!A:DJ,79,FALSE)),"")</f>
        <v>R &amp; N</v>
      </c>
      <c r="L23" s="57">
        <f>IF(VLOOKUP(A23,[1]RawData!A:DJ,9,FALSE)="","No Date",VLOOKUP(A23,[1]RawData!A:DJ,9,FALSE))</f>
        <v>42388</v>
      </c>
      <c r="M23" s="60" t="str">
        <f>VLOOKUP(A23,[1]RawData!A:DJ,16,FALSE)</f>
        <v>Dean Johnson</v>
      </c>
      <c r="N23" s="57" t="str">
        <f>IF(F23="LIVE",IF(VLOOKUP(A23,[1]RawData!A:DJ,19,FALSE)="","No Project Manager",VLOOKUP(A23,[1]RawData!A:DJ,19,FALSE)),"")</f>
        <v>Christina Francis</v>
      </c>
      <c r="O23" s="61" t="str">
        <f>VLOOKUP(A23,[1]RawData!A:DJ,77,FALSE)</f>
        <v>2</v>
      </c>
      <c r="P23" s="60" t="str">
        <f>VLOOKUP(A23,[1]RawData!A:DJ,78,FALSE)</f>
        <v>UKLP287</v>
      </c>
      <c r="Q23" s="57" t="str">
        <f>IF(F23="LIVE",IF(VLOOKUP(A23,[1]RawData!A:DJ,81,FALSE)="","No Delivery Team",VLOOKUP(A23,[1]RawData!A:DJ,81,FALSE)),"")</f>
        <v>Third Party SI / Service Provider</v>
      </c>
      <c r="R23" s="60" t="str">
        <f>VLOOKUP(A23,[1]RawData!A:DJ,80,FALSE)</f>
        <v/>
      </c>
      <c r="S23" s="57">
        <f>IF(F23="LIVE",IF(VLOOKUP(A23,[1]RawData!A:DJ,60,FALSE)="","No Date",VLOOKUP(A23,[1]RawData!A:DJ,60,FALSE)),"")</f>
        <v>43280</v>
      </c>
      <c r="T23" s="57">
        <f>IF(VLOOKUP(A23,[1]RawData!A:DJ,61,FALSE)="","No Date",VLOOKUP(A23,[1]RawData!A:DJ,61,FALSE))</f>
        <v>43282</v>
      </c>
      <c r="U23" s="57">
        <f>IF(F23="LIVE",IF(VLOOKUP(A23,[1]RawData!A:DJ,11,FALSE)="","No Date",VLOOKUP(A23,[1]RawData!A:DJ,11,FALSE)),"")</f>
        <v>43221</v>
      </c>
      <c r="V23" s="57" t="str">
        <f>IF(F23="LIVE",IF(VLOOKUP(A23,[1]RawData!A:DJ,82,FALSE)="","No Application",VLOOKUP(A23,[1]RawData!A:DJ,82,FALSE)),"")</f>
        <v>CMS</v>
      </c>
      <c r="W23" s="57" t="str">
        <f>IF(F23="LIVE",IF(VLOOKUP(A23,[1]RawData!A:DJ,83,FALSE)="","No Process",VLOOKUP(A23,[1]RawData!A:DJ,83,FALSE)),"")</f>
        <v>Other</v>
      </c>
      <c r="X23" s="57" t="str">
        <f>IF(F23="LIVE",IF(VLOOKUP(A23,[1]RawData!A:DJ,84,FALSE)="","No Delivery Effort",VLOOKUP(A23,[1]RawData!A:DJ,84,FALSE)),"")</f>
        <v>31-100days</v>
      </c>
      <c r="Y23" s="60" t="b">
        <f>VLOOKUP(A23,[1]RawData!A:DJ,85,FALSE)</f>
        <v>0</v>
      </c>
      <c r="Z23" s="57" t="str">
        <f>IF((AND(F23="LIVE",Y23=TRUE)),IF(VLOOKUP(A23,[1]RawData!A:DJ,86,FALSE)="","No Workaround Accountability",VLOOKUP(A23,[1]RawData!A:DJ,86,FALSE)),"")</f>
        <v/>
      </c>
      <c r="AA23" s="57" t="str">
        <f>IF((AND(F23="LIVE",Y23=TRUE)),IF(VLOOKUP(A23,[1]RawData!A:DJ,98,FALSE)="","No Workaround Frequency",VLOOKUP(A23,[1]RawData!A:DJ,98,FALSE)),"")</f>
        <v/>
      </c>
      <c r="AB23" s="57" t="str">
        <f>IF((AND(F23="LIVE",Y23=TRUE)),IF(VLOOKUP(A23,[1]RawData!A:DJ,99,FALSE)="","No Xoserve FTEs",VLOOKUP(A23,[1]RawData!A:DJ,99,FALSE)),"")</f>
        <v/>
      </c>
      <c r="AC23" s="57" t="str">
        <f>IF((AND(F23="LIVE",Y23=TRUE)),IF(VLOOKUP(A23,[1]RawData!A:DJ,94,FALSE)="","No Workaround Intensity",VLOOKUP(A23,[1]RawData!A:DJ,94,FALSE)),"")</f>
        <v/>
      </c>
      <c r="AD23" s="57" t="str">
        <f>IF((AND(F23="LIVE",Y23=TRUE)),IF(VLOOKUP(A23,[1]RawData!A:DJ,87,FALSE)="","No Lifespan Date",VLOOKUP(A23,[1]RawData!A:DJ,87,FALSE)),"")</f>
        <v/>
      </c>
      <c r="AE23" s="57" t="str">
        <f>IF(F23="LIVE",IF(VLOOKUP(A23,[1]RawData!A:DJ,100,FALSE)="","No Change Driver",VLOOKUP(A23,[1]RawData!A:DJ,100,FALSE)),"")</f>
        <v>Xoserve Internal CR (business improvement initiative)</v>
      </c>
      <c r="AF23" s="57" t="str">
        <f>IF(F23="LIVE",IF(VLOOKUP(A23,[1]RawData!A:DJ,101,FALSE)="","No Change Beneficiary",VLOOKUP(A23,[1]RawData!A:DJ,101,FALSE)),"")</f>
        <v>All UK Gas Market Participants</v>
      </c>
      <c r="AG23" s="57" t="b">
        <f>VLOOKUP(A23,[1]RawData!A:DJ,102,FALSE)</f>
        <v>1</v>
      </c>
      <c r="AH23" s="57" t="b">
        <f>VLOOKUP(A23,[1]RawData!A:DJ,103,FALSE)</f>
        <v>1</v>
      </c>
      <c r="AI23" s="57" t="b">
        <f>VLOOKUP(A23,[1]RawData!A:DJ,104,FALSE)</f>
        <v>1</v>
      </c>
      <c r="AJ23" s="57" t="str">
        <f>IF(F23="LIVE",IF(VLOOKUP(A23,[1]RawData!A:DJ,106,FALSE)="","No DSC Service Area",VLOOKUP(A23,[1]RawData!A:DJ,106,FALSE)),"")</f>
        <v>Service Area 23: Internal</v>
      </c>
      <c r="AK23" s="57" t="str">
        <f>IF(F23="LIVE",IF(VLOOKUP(A23,[1]RawData!A:DJ,107,FALSE)="","No Number of impacted DSC Service Areas",VLOOKUP(A23,[1]RawData!A:DJ,107,FALSE)),"")</f>
        <v>All</v>
      </c>
      <c r="AL23" s="57" t="str">
        <f>IF(F23="LIVE",IF(VLOOKUP(A23,[1]RawData!A:DJ,108,FALSE)="","No Change Improvement Scale",VLOOKUP(A23,[1]RawData!A:DJ,108,FALSE)),"")</f>
        <v>High</v>
      </c>
      <c r="AM23" s="60" t="b">
        <f>VLOOKUP(A23,[1]RawData!A:DJ,88,FALSE)</f>
        <v>0</v>
      </c>
      <c r="AN23" s="60" t="b">
        <f>VLOOKUP(A23,[1]RawData!A:DJ,90,FALSE)</f>
        <v>0</v>
      </c>
      <c r="AO23" s="60" t="b">
        <f>VLOOKUP(A23,[1]RawData!A:DJ,89,FALSE)</f>
        <v>0</v>
      </c>
      <c r="AP23" s="60" t="b">
        <f>VLOOKUP(A23,[1]RawData!A:DJ,109,FALSE)</f>
        <v>0</v>
      </c>
      <c r="AQ23" s="60" t="b">
        <f>VLOOKUP(A23,[1]RawData!A:DJ,96,FALSE)</f>
        <v>0</v>
      </c>
      <c r="AR23" s="60" t="b">
        <f>VLOOKUP(A23,[1]RawData!A:DJ,110,FALSE)</f>
        <v>0</v>
      </c>
      <c r="AS23" s="57">
        <f>IF(VLOOKUP($A23,[1]RawData!$A:$DJ,111,FALSE)="","No Date",VLOOKUP($A23,[1]RawData!$A:$DJ,111,FALSE))</f>
        <v>43019</v>
      </c>
      <c r="AT23" s="57">
        <f>IF(VLOOKUP($A23,[1]RawData!$A:$DJ,112,FALSE)="","No Date",VLOOKUP($A23,[1]RawData!$A:$DJ,112,FALSE))</f>
        <v>43019</v>
      </c>
      <c r="AU23" s="57">
        <f>IF(VLOOKUP($A23,[1]RawData!$A:$DJ,114,FALSE)="","No Date",VLOOKUP($A23,[1]RawData!$A:$DJ,114,FALSE))</f>
        <v>43110</v>
      </c>
      <c r="AV23" s="57" t="str">
        <f>IF(VLOOKUP($A23,[1]RawData!$A:$DJ,113,FALSE)="","No Date",VLOOKUP($A23,[1]RawData!$A:$DJ,113,FALSE))</f>
        <v>No Date</v>
      </c>
    </row>
    <row r="24" spans="1:48" ht="14.45" x14ac:dyDescent="0.3">
      <c r="A24" s="62" t="s">
        <v>232</v>
      </c>
      <c r="B24" s="54" t="str">
        <f>VLOOKUP(G24,[1]StatusMappings!A:B,2,FALSE)</f>
        <v>3. Change delivered, awaiting closure approval/sign-off</v>
      </c>
      <c r="C24" s="56" t="s">
        <v>20</v>
      </c>
      <c r="D24" s="54" t="str">
        <f>VLOOKUP(A24,[1]RawData!A:DJ,2,FALSE)</f>
        <v>Missing Key Data Item from iGT’s to Shippers (Plot Number)</v>
      </c>
      <c r="E24" s="54" t="str">
        <f>VLOOKUP(A24,[1]RawData!A:DJ,20,FALSE)</f>
        <v>CP</v>
      </c>
      <c r="F24" s="51" t="str">
        <f>VLOOKUP(A24,[1]RawData!A:DJ,21,FALSE)</f>
        <v>LIVE</v>
      </c>
      <c r="G24" s="51" t="str">
        <f>VLOOKUP(A24,[1]RawData!A:DJ,3,FALSE)</f>
        <v>F1 - CCR/Closedown document in progress</v>
      </c>
      <c r="H24" s="58">
        <f t="shared" si="0"/>
        <v>0</v>
      </c>
      <c r="I24" s="58" t="str">
        <f>IF(ISNA(VLOOKUP(A24,[1]PrioritisationVariables!L:P,3,FALSE)),"",(VLOOKUP(A24,[1]PrioritisationVariables!L:P,3,FALSE)))</f>
        <v>High</v>
      </c>
      <c r="J24" s="59" t="str">
        <f>IF(ISNA(VLOOKUP(A24,[1]PrioritisationVariables!L:P,5,FALSE)),"",(VLOOKUP(A24,[1]PrioritisationVariables!L:P,5,FALSE)))</f>
        <v>High</v>
      </c>
      <c r="K24" s="57" t="str">
        <f>IF(F24="LIVE",IF(VLOOKUP(A24,[1]RawData!A:DJ,79,FALSE)="","No Platform",VLOOKUP(A24,[1]RawData!A:DJ,79,FALSE)),"")</f>
        <v>R &amp; N</v>
      </c>
      <c r="L24" s="57">
        <f>IF(VLOOKUP(A24,[1]RawData!A:DJ,9,FALSE)="","No Date",VLOOKUP(A24,[1]RawData!A:DJ,9,FALSE))</f>
        <v>42192</v>
      </c>
      <c r="M24" s="60" t="str">
        <f>VLOOKUP(A24,[1]RawData!A:DJ,16,FALSE)</f>
        <v>Lee Chambers</v>
      </c>
      <c r="N24" s="57" t="str">
        <f>IF(F24="LIVE",IF(VLOOKUP(A24,[1]RawData!A:DJ,19,FALSE)="","No Project Manager",VLOOKUP(A24,[1]RawData!A:DJ,19,FALSE)),"")</f>
        <v>Christina Francis</v>
      </c>
      <c r="O24" s="61" t="str">
        <f>VLOOKUP(A24,[1]RawData!A:DJ,77,FALSE)</f>
        <v>2</v>
      </c>
      <c r="P24" s="60" t="str">
        <f>VLOOKUP(A24,[1]RawData!A:DJ,78,FALSE)</f>
        <v>UKLP IADBI112</v>
      </c>
      <c r="Q24" s="57" t="str">
        <f>IF(F24="LIVE",IF(VLOOKUP(A24,[1]RawData!A:DJ,81,FALSE)="","No Delivery Team",VLOOKUP(A24,[1]RawData!A:DJ,81,FALSE)),"")</f>
        <v>Third Party SI / Service Provider</v>
      </c>
      <c r="R24" s="60" t="str">
        <f>VLOOKUP(A24,[1]RawData!A:DJ,80,FALSE)</f>
        <v/>
      </c>
      <c r="S24" s="57">
        <f>IF(F24="LIVE",IF(VLOOKUP(A24,[1]RawData!A:DJ,60,FALSE)="","No Date",VLOOKUP(A24,[1]RawData!A:DJ,60,FALSE)),"")</f>
        <v>43280</v>
      </c>
      <c r="T24" s="57">
        <f>IF(VLOOKUP(A24,[1]RawData!A:DJ,61,FALSE)="","No Date",VLOOKUP(A24,[1]RawData!A:DJ,61,FALSE))</f>
        <v>43282</v>
      </c>
      <c r="U24" s="57">
        <f>IF(F24="LIVE",IF(VLOOKUP(A24,[1]RawData!A:DJ,11,FALSE)="","No Date",VLOOKUP(A24,[1]RawData!A:DJ,11,FALSE)),"")</f>
        <v>43280</v>
      </c>
      <c r="V24" s="57" t="str">
        <f>IF(F24="LIVE",IF(VLOOKUP(A24,[1]RawData!A:DJ,82,FALSE)="","No Application",VLOOKUP(A24,[1]RawData!A:DJ,82,FALSE)),"")</f>
        <v>BW</v>
      </c>
      <c r="W24" s="57" t="str">
        <f>IF(F24="LIVE",IF(VLOOKUP(A24,[1]RawData!A:DJ,83,FALSE)="","No Process",VLOOKUP(A24,[1]RawData!A:DJ,83,FALSE)),"")</f>
        <v>SPA</v>
      </c>
      <c r="X24" s="57" t="str">
        <f>IF(F24="LIVE",IF(VLOOKUP(A24,[1]RawData!A:DJ,84,FALSE)="","No Delivery Effort",VLOOKUP(A24,[1]RawData!A:DJ,84,FALSE)),"")</f>
        <v>31-100days</v>
      </c>
      <c r="Y24" s="60" t="b">
        <f>VLOOKUP(A24,[1]RawData!A:DJ,85,FALSE)</f>
        <v>0</v>
      </c>
      <c r="Z24" s="57" t="str">
        <f>IF((AND(F24="LIVE",Y24=TRUE)),IF(VLOOKUP(A24,[1]RawData!A:DJ,86,FALSE)="","No Workaround Accountability",VLOOKUP(A24,[1]RawData!A:DJ,86,FALSE)),"")</f>
        <v/>
      </c>
      <c r="AA24" s="57" t="str">
        <f>IF((AND(F24="LIVE",Y24=TRUE)),IF(VLOOKUP(A24,[1]RawData!A:DJ,98,FALSE)="","No Workaround Frequency",VLOOKUP(A24,[1]RawData!A:DJ,98,FALSE)),"")</f>
        <v/>
      </c>
      <c r="AB24" s="57" t="str">
        <f>IF((AND(F24="LIVE",Y24=TRUE)),IF(VLOOKUP(A24,[1]RawData!A:DJ,99,FALSE)="","No Xoserve FTEs",VLOOKUP(A24,[1]RawData!A:DJ,99,FALSE)),"")</f>
        <v/>
      </c>
      <c r="AC24" s="57" t="str">
        <f>IF((AND(F24="LIVE",Y24=TRUE)),IF(VLOOKUP(A24,[1]RawData!A:DJ,94,FALSE)="","No Workaround Intensity",VLOOKUP(A24,[1]RawData!A:DJ,94,FALSE)),"")</f>
        <v/>
      </c>
      <c r="AD24" s="57" t="str">
        <f>IF((AND(F24="LIVE",Y24=TRUE)),IF(VLOOKUP(A24,[1]RawData!A:DJ,87,FALSE)="","No Lifespan Date",VLOOKUP(A24,[1]RawData!A:DJ,87,FALSE)),"")</f>
        <v/>
      </c>
      <c r="AE24" s="57" t="str">
        <f>IF(F24="LIVE",IF(VLOOKUP(A24,[1]RawData!A:DJ,100,FALSE)="","No Change Driver",VLOOKUP(A24,[1]RawData!A:DJ,100,FALSE)),"")</f>
        <v>Xoserve Internal CR (business improvement initiative)</v>
      </c>
      <c r="AF24" s="57" t="str">
        <f>IF(F24="LIVE",IF(VLOOKUP(A24,[1]RawData!A:DJ,101,FALSE)="","No Change Beneficiary",VLOOKUP(A24,[1]RawData!A:DJ,101,FALSE)),"")</f>
        <v>Multiple Market Participants</v>
      </c>
      <c r="AG24" s="57" t="b">
        <f>VLOOKUP(A24,[1]RawData!A:DJ,102,FALSE)</f>
        <v>1</v>
      </c>
      <c r="AH24" s="57" t="b">
        <f>VLOOKUP(A24,[1]RawData!A:DJ,103,FALSE)</f>
        <v>0</v>
      </c>
      <c r="AI24" s="57" t="b">
        <f>VLOOKUP(A24,[1]RawData!A:DJ,104,FALSE)</f>
        <v>1</v>
      </c>
      <c r="AJ24" s="57" t="str">
        <f>IF(F24="LIVE",IF(VLOOKUP(A24,[1]RawData!A:DJ,106,FALSE)="","No DSC Service Area",VLOOKUP(A24,[1]RawData!A:DJ,106,FALSE)),"")</f>
        <v>Service Area 23: Internal</v>
      </c>
      <c r="AK24" s="57" t="str">
        <f>IF(F24="LIVE",IF(VLOOKUP(A24,[1]RawData!A:DJ,107,FALSE)="","No Number of impacted DSC Service Areas",VLOOKUP(A24,[1]RawData!A:DJ,107,FALSE)),"")</f>
        <v>Two to Five</v>
      </c>
      <c r="AL24" s="57" t="str">
        <f>IF(F24="LIVE",IF(VLOOKUP(A24,[1]RawData!A:DJ,108,FALSE)="","No Change Improvement Scale",VLOOKUP(A24,[1]RawData!A:DJ,108,FALSE)),"")</f>
        <v>High</v>
      </c>
      <c r="AM24" s="60" t="b">
        <f>VLOOKUP(A24,[1]RawData!A:DJ,88,FALSE)</f>
        <v>0</v>
      </c>
      <c r="AN24" s="60" t="b">
        <f>VLOOKUP(A24,[1]RawData!A:DJ,90,FALSE)</f>
        <v>0</v>
      </c>
      <c r="AO24" s="60" t="b">
        <f>VLOOKUP(A24,[1]RawData!A:DJ,89,FALSE)</f>
        <v>0</v>
      </c>
      <c r="AP24" s="60" t="b">
        <f>VLOOKUP(A24,[1]RawData!A:DJ,109,FALSE)</f>
        <v>0</v>
      </c>
      <c r="AQ24" s="60" t="b">
        <f>VLOOKUP(A24,[1]RawData!A:DJ,96,FALSE)</f>
        <v>0</v>
      </c>
      <c r="AR24" s="60" t="b">
        <f>VLOOKUP(A24,[1]RawData!A:DJ,110,FALSE)</f>
        <v>0</v>
      </c>
      <c r="AS24" s="57">
        <f>IF(VLOOKUP($A24,[1]RawData!$A:$DJ,111,FALSE)="","No Date",VLOOKUP($A24,[1]RawData!$A:$DJ,111,FALSE))</f>
        <v>43019</v>
      </c>
      <c r="AT24" s="57">
        <f>IF(VLOOKUP($A24,[1]RawData!$A:$DJ,112,FALSE)="","No Date",VLOOKUP($A24,[1]RawData!$A:$DJ,112,FALSE))</f>
        <v>43018</v>
      </c>
      <c r="AU24" s="57">
        <f>IF(VLOOKUP($A24,[1]RawData!$A:$DJ,114,FALSE)="","No Date",VLOOKUP($A24,[1]RawData!$A:$DJ,114,FALSE))</f>
        <v>43110</v>
      </c>
      <c r="AV24" s="57" t="str">
        <f>IF(VLOOKUP($A24,[1]RawData!$A:$DJ,113,FALSE)="","No Date",VLOOKUP($A24,[1]RawData!$A:$DJ,113,FALSE))</f>
        <v>No Date</v>
      </c>
    </row>
    <row r="25" spans="1:48" ht="14.45" x14ac:dyDescent="0.3">
      <c r="A25" s="62" t="s">
        <v>233</v>
      </c>
      <c r="B25" s="54" t="str">
        <f>VLOOKUP(G25,[1]StatusMappings!A:B,2,FALSE)</f>
        <v>3. Change delivered, awaiting closure approval/sign-off</v>
      </c>
      <c r="C25" s="56" t="s">
        <v>20</v>
      </c>
      <c r="D25" s="54" t="str">
        <f>VLOOKUP(A25,[1]RawData!A:DJ,2,FALSE)</f>
        <v>DDS/DDU  file amendment</v>
      </c>
      <c r="E25" s="54" t="str">
        <f>VLOOKUP(A25,[1]RawData!A:DJ,20,FALSE)</f>
        <v>CP</v>
      </c>
      <c r="F25" s="51" t="str">
        <f>VLOOKUP(A25,[1]RawData!A:DJ,21,FALSE)</f>
        <v>LIVE</v>
      </c>
      <c r="G25" s="51" t="str">
        <f>VLOOKUP(A25,[1]RawData!A:DJ,3,FALSE)</f>
        <v>F1 - CCR/Closedown document in progress</v>
      </c>
      <c r="H25" s="58">
        <f t="shared" si="0"/>
        <v>0</v>
      </c>
      <c r="I25" s="58" t="str">
        <f>IF(ISNA(VLOOKUP(A25,[1]PrioritisationVariables!L:P,3,FALSE)),"",(VLOOKUP(A25,[1]PrioritisationVariables!L:P,3,FALSE)))</f>
        <v>Low</v>
      </c>
      <c r="J25" s="59" t="str">
        <f>IF(ISNA(VLOOKUP(A25,[1]PrioritisationVariables!L:P,5,FALSE)),"",(VLOOKUP(A25,[1]PrioritisationVariables!L:P,5,FALSE)))</f>
        <v xml:space="preserve">High pending discussions with all Networks </v>
      </c>
      <c r="K25" s="57" t="str">
        <f>IF(F25="LIVE",IF(VLOOKUP(A25,[1]RawData!A:DJ,79,FALSE)="","No Platform",VLOOKUP(A25,[1]RawData!A:DJ,79,FALSE)),"")</f>
        <v>R &amp; N</v>
      </c>
      <c r="L25" s="57">
        <f>IF(VLOOKUP(A25,[1]RawData!A:DJ,9,FALSE)="","No Date",VLOOKUP(A25,[1]RawData!A:DJ,9,FALSE))</f>
        <v>42291</v>
      </c>
      <c r="M25" s="60" t="str">
        <f>VLOOKUP(A25,[1]RawData!A:DJ,16,FALSE)</f>
        <v>Matt Smith</v>
      </c>
      <c r="N25" s="57" t="str">
        <f>IF(F25="LIVE",IF(VLOOKUP(A25,[1]RawData!A:DJ,19,FALSE)="","No Project Manager",VLOOKUP(A25,[1]RawData!A:DJ,19,FALSE)),"")</f>
        <v>Christina Francis</v>
      </c>
      <c r="O25" s="61" t="str">
        <f>VLOOKUP(A25,[1]RawData!A:DJ,77,FALSE)</f>
        <v>2</v>
      </c>
      <c r="P25" s="60" t="str">
        <f>VLOOKUP(A25,[1]RawData!A:DJ,78,FALSE)</f>
        <v>UKLP IADBI147</v>
      </c>
      <c r="Q25" s="57" t="str">
        <f>IF(F25="LIVE",IF(VLOOKUP(A25,[1]RawData!A:DJ,81,FALSE)="","No Delivery Team",VLOOKUP(A25,[1]RawData!A:DJ,81,FALSE)),"")</f>
        <v>Third Party SI / Service Provider</v>
      </c>
      <c r="R25" s="60" t="str">
        <f>VLOOKUP(A25,[1]RawData!A:DJ,80,FALSE)</f>
        <v/>
      </c>
      <c r="S25" s="57">
        <f>IF(F25="LIVE",IF(VLOOKUP(A25,[1]RawData!A:DJ,60,FALSE)="","No Date",VLOOKUP(A25,[1]RawData!A:DJ,60,FALSE)),"")</f>
        <v>43280</v>
      </c>
      <c r="T25" s="57">
        <f>IF(VLOOKUP(A25,[1]RawData!A:DJ,61,FALSE)="","No Date",VLOOKUP(A25,[1]RawData!A:DJ,61,FALSE))</f>
        <v>43282</v>
      </c>
      <c r="U25" s="57">
        <f>IF(F25="LIVE",IF(VLOOKUP(A25,[1]RawData!A:DJ,11,FALSE)="","No Date",VLOOKUP(A25,[1]RawData!A:DJ,11,FALSE)),"")</f>
        <v>43280</v>
      </c>
      <c r="V25" s="57" t="str">
        <f>IF(F25="LIVE",IF(VLOOKUP(A25,[1]RawData!A:DJ,82,FALSE)="","No Application",VLOOKUP(A25,[1]RawData!A:DJ,82,FALSE)),"")</f>
        <v>ISU</v>
      </c>
      <c r="W25" s="57" t="str">
        <f>IF(F25="LIVE",IF(VLOOKUP(A25,[1]RawData!A:DJ,83,FALSE)="","No Process",VLOOKUP(A25,[1]RawData!A:DJ,83,FALSE)),"")</f>
        <v>SPA</v>
      </c>
      <c r="X25" s="57" t="str">
        <f>IF(F25="LIVE",IF(VLOOKUP(A25,[1]RawData!A:DJ,84,FALSE)="","No Delivery Effort",VLOOKUP(A25,[1]RawData!A:DJ,84,FALSE)),"")</f>
        <v>31-100days</v>
      </c>
      <c r="Y25" s="60" t="b">
        <f>VLOOKUP(A25,[1]RawData!A:DJ,85,FALSE)</f>
        <v>0</v>
      </c>
      <c r="Z25" s="57" t="str">
        <f>IF((AND(F25="LIVE",Y25=TRUE)),IF(VLOOKUP(A25,[1]RawData!A:DJ,86,FALSE)="","No Workaround Accountability",VLOOKUP(A25,[1]RawData!A:DJ,86,FALSE)),"")</f>
        <v/>
      </c>
      <c r="AA25" s="57" t="str">
        <f>IF((AND(F25="LIVE",Y25=TRUE)),IF(VLOOKUP(A25,[1]RawData!A:DJ,98,FALSE)="","No Workaround Frequency",VLOOKUP(A25,[1]RawData!A:DJ,98,FALSE)),"")</f>
        <v/>
      </c>
      <c r="AB25" s="57" t="str">
        <f>IF((AND(F25="LIVE",Y25=TRUE)),IF(VLOOKUP(A25,[1]RawData!A:DJ,99,FALSE)="","No Xoserve FTEs",VLOOKUP(A25,[1]RawData!A:DJ,99,FALSE)),"")</f>
        <v/>
      </c>
      <c r="AC25" s="57" t="str">
        <f>IF((AND(F25="LIVE",Y25=TRUE)),IF(VLOOKUP(A25,[1]RawData!A:DJ,94,FALSE)="","No Workaround Intensity",VLOOKUP(A25,[1]RawData!A:DJ,94,FALSE)),"")</f>
        <v/>
      </c>
      <c r="AD25" s="57" t="str">
        <f>IF((AND(F25="LIVE",Y25=TRUE)),IF(VLOOKUP(A25,[1]RawData!A:DJ,87,FALSE)="","No Lifespan Date",VLOOKUP(A25,[1]RawData!A:DJ,87,FALSE)),"")</f>
        <v/>
      </c>
      <c r="AE25" s="57" t="str">
        <f>IF(F25="LIVE",IF(VLOOKUP(A25,[1]RawData!A:DJ,100,FALSE)="","No Change Driver",VLOOKUP(A25,[1]RawData!A:DJ,100,FALSE)),"")</f>
        <v>Xoserve Internal CR (business improvement initiative)</v>
      </c>
      <c r="AF25" s="57" t="str">
        <f>IF(F25="LIVE",IF(VLOOKUP(A25,[1]RawData!A:DJ,101,FALSE)="","No Change Beneficiary",VLOOKUP(A25,[1]RawData!A:DJ,101,FALSE)),"")</f>
        <v>Multiple Market Participants</v>
      </c>
      <c r="AG25" s="57" t="b">
        <f>VLOOKUP(A25,[1]RawData!A:DJ,102,FALSE)</f>
        <v>1</v>
      </c>
      <c r="AH25" s="57" t="b">
        <f>VLOOKUP(A25,[1]RawData!A:DJ,103,FALSE)</f>
        <v>1</v>
      </c>
      <c r="AI25" s="57" t="b">
        <f>VLOOKUP(A25,[1]RawData!A:DJ,104,FALSE)</f>
        <v>0</v>
      </c>
      <c r="AJ25" s="57" t="str">
        <f>IF(F25="LIVE",IF(VLOOKUP(A25,[1]RawData!A:DJ,106,FALSE)="","No DSC Service Area",VLOOKUP(A25,[1]RawData!A:DJ,106,FALSE)),"")</f>
        <v>Service Area 23: Internal</v>
      </c>
      <c r="AK25" s="57" t="str">
        <f>IF(F25="LIVE",IF(VLOOKUP(A25,[1]RawData!A:DJ,107,FALSE)="","No Number of impacted DSC Service Areas",VLOOKUP(A25,[1]RawData!A:DJ,107,FALSE)),"")</f>
        <v>One</v>
      </c>
      <c r="AL25" s="57" t="str">
        <f>IF(F25="LIVE",IF(VLOOKUP(A25,[1]RawData!A:DJ,108,FALSE)="","No Change Improvement Scale",VLOOKUP(A25,[1]RawData!A:DJ,108,FALSE)),"")</f>
        <v>Medium</v>
      </c>
      <c r="AM25" s="60" t="b">
        <f>VLOOKUP(A25,[1]RawData!A:DJ,88,FALSE)</f>
        <v>0</v>
      </c>
      <c r="AN25" s="60" t="b">
        <f>VLOOKUP(A25,[1]RawData!A:DJ,90,FALSE)</f>
        <v>0</v>
      </c>
      <c r="AO25" s="60" t="b">
        <f>VLOOKUP(A25,[1]RawData!A:DJ,89,FALSE)</f>
        <v>0</v>
      </c>
      <c r="AP25" s="60" t="b">
        <f>VLOOKUP(A25,[1]RawData!A:DJ,109,FALSE)</f>
        <v>0</v>
      </c>
      <c r="AQ25" s="60" t="b">
        <f>VLOOKUP(A25,[1]RawData!A:DJ,96,FALSE)</f>
        <v>0</v>
      </c>
      <c r="AR25" s="60" t="b">
        <f>VLOOKUP(A25,[1]RawData!A:DJ,110,FALSE)</f>
        <v>0</v>
      </c>
      <c r="AS25" s="57">
        <f>IF(VLOOKUP($A25,[1]RawData!$A:$DJ,111,FALSE)="","No Date",VLOOKUP($A25,[1]RawData!$A:$DJ,111,FALSE))</f>
        <v>43019</v>
      </c>
      <c r="AT25" s="57">
        <f>IF(VLOOKUP($A25,[1]RawData!$A:$DJ,112,FALSE)="","No Date",VLOOKUP($A25,[1]RawData!$A:$DJ,112,FALSE))</f>
        <v>43019</v>
      </c>
      <c r="AU25" s="57">
        <f>IF(VLOOKUP($A25,[1]RawData!$A:$DJ,114,FALSE)="","No Date",VLOOKUP($A25,[1]RawData!$A:$DJ,114,FALSE))</f>
        <v>43110</v>
      </c>
      <c r="AV25" s="57" t="str">
        <f>IF(VLOOKUP($A25,[1]RawData!$A:$DJ,113,FALSE)="","No Date",VLOOKUP($A25,[1]RawData!$A:$DJ,113,FALSE))</f>
        <v>No Date</v>
      </c>
    </row>
    <row r="26" spans="1:48" ht="14.45" x14ac:dyDescent="0.3">
      <c r="A26" s="62" t="s">
        <v>245</v>
      </c>
      <c r="B26" s="54" t="str">
        <f>VLOOKUP(G26,[1]StatusMappings!A:B,2,FALSE)</f>
        <v>3. Change delivered, awaiting closure approval/sign-off</v>
      </c>
      <c r="C26" s="56" t="s">
        <v>20</v>
      </c>
      <c r="D26" s="54" t="str">
        <f>VLOOKUP(A26,[1]RawData!A:DJ,2,FALSE)</f>
        <v>Recording of DN Siteworks’ / New Network Connection Reference in Central systems
(ON HOLD PENDING NEW CO)</v>
      </c>
      <c r="E26" s="54" t="str">
        <f>VLOOKUP(A26,[1]RawData!A:DJ,20,FALSE)</f>
        <v>CP</v>
      </c>
      <c r="F26" s="51" t="str">
        <f>VLOOKUP(A26,[1]RawData!A:DJ,21,FALSE)</f>
        <v>LIVE</v>
      </c>
      <c r="G26" s="51" t="str">
        <f>VLOOKUP(A26,[1]RawData!A:DJ,3,FALSE)</f>
        <v>F1 - CCR/Closedown document in progress</v>
      </c>
      <c r="H26" s="58">
        <f t="shared" si="0"/>
        <v>0</v>
      </c>
      <c r="I26" s="58" t="str">
        <f>IF(ISNA(VLOOKUP(A26,[1]PrioritisationVariables!L:P,3,FALSE)),"",(VLOOKUP(A26,[1]PrioritisationVariables!L:P,3,FALSE)))</f>
        <v>Low</v>
      </c>
      <c r="J26" s="59" t="str">
        <f>IF(ISNA(VLOOKUP(A26,[1]PrioritisationVariables!L:P,5,FALSE)),"",(VLOOKUP(A26,[1]PrioritisationVariables!L:P,5,FALSE)))</f>
        <v>Low</v>
      </c>
      <c r="K26" s="57" t="str">
        <f>IF(F26="LIVE",IF(VLOOKUP(A26,[1]RawData!A:DJ,79,FALSE)="","No Platform",VLOOKUP(A26,[1]RawData!A:DJ,79,FALSE)),"")</f>
        <v>R &amp; N</v>
      </c>
      <c r="L26" s="57">
        <f>IF(VLOOKUP(A26,[1]RawData!A:DJ,9,FALSE)="","No Date",VLOOKUP(A26,[1]RawData!A:DJ,9,FALSE))</f>
        <v>41624</v>
      </c>
      <c r="M26" s="60" t="str">
        <f>VLOOKUP(A26,[1]RawData!A:DJ,16,FALSE)</f>
        <v>Joel Martin</v>
      </c>
      <c r="N26" s="57" t="str">
        <f>IF(F26="LIVE",IF(VLOOKUP(A26,[1]RawData!A:DJ,19,FALSE)="","No Project Manager",VLOOKUP(A26,[1]RawData!A:DJ,19,FALSE)),"")</f>
        <v>Christina Francis</v>
      </c>
      <c r="O26" s="61" t="str">
        <f>VLOOKUP(A26,[1]RawData!A:DJ,77,FALSE)</f>
        <v>2</v>
      </c>
      <c r="P26" s="60" t="str">
        <f>VLOOKUP(A26,[1]RawData!A:DJ,78,FALSE)</f>
        <v>n/a</v>
      </c>
      <c r="Q26" s="57" t="str">
        <f>IF(F26="LIVE",IF(VLOOKUP(A26,[1]RawData!A:DJ,81,FALSE)="","No Delivery Team",VLOOKUP(A26,[1]RawData!A:DJ,81,FALSE)),"")</f>
        <v>Third Party SI / Service Provider</v>
      </c>
      <c r="R26" s="60" t="str">
        <f>VLOOKUP(A26,[1]RawData!A:DJ,80,FALSE)</f>
        <v/>
      </c>
      <c r="S26" s="57">
        <f>IF(F26="LIVE",IF(VLOOKUP(A26,[1]RawData!A:DJ,60,FALSE)="","No Date",VLOOKUP(A26,[1]RawData!A:DJ,60,FALSE)),"")</f>
        <v>43280</v>
      </c>
      <c r="T26" s="57">
        <f>IF(VLOOKUP(A26,[1]RawData!A:DJ,61,FALSE)="","No Date",VLOOKUP(A26,[1]RawData!A:DJ,61,FALSE))</f>
        <v>43282</v>
      </c>
      <c r="U26" s="57">
        <f>IF(F26="LIVE",IF(VLOOKUP(A26,[1]RawData!A:DJ,11,FALSE)="","No Date",VLOOKUP(A26,[1]RawData!A:DJ,11,FALSE)),"")</f>
        <v>43280</v>
      </c>
      <c r="V26" s="57" t="str">
        <f>IF(F26="LIVE",IF(VLOOKUP(A26,[1]RawData!A:DJ,82,FALSE)="","No Application",VLOOKUP(A26,[1]RawData!A:DJ,82,FALSE)),"")</f>
        <v>ISU</v>
      </c>
      <c r="W26" s="57" t="str">
        <f>IF(F26="LIVE",IF(VLOOKUP(A26,[1]RawData!A:DJ,83,FALSE)="","No Process",VLOOKUP(A26,[1]RawData!A:DJ,83,FALSE)),"")</f>
        <v>SPA</v>
      </c>
      <c r="X26" s="57" t="str">
        <f>IF(F26="LIVE",IF(VLOOKUP(A26,[1]RawData!A:DJ,84,FALSE)="","No Delivery Effort",VLOOKUP(A26,[1]RawData!A:DJ,84,FALSE)),"")</f>
        <v>31-100days</v>
      </c>
      <c r="Y26" s="60" t="b">
        <f>VLOOKUP(A26,[1]RawData!A:DJ,85,FALSE)</f>
        <v>0</v>
      </c>
      <c r="Z26" s="57" t="str">
        <f>IF((AND(F26="LIVE",Y26=TRUE)),IF(VLOOKUP(A26,[1]RawData!A:DJ,86,FALSE)="","No Workaround Accountability",VLOOKUP(A26,[1]RawData!A:DJ,86,FALSE)),"")</f>
        <v/>
      </c>
      <c r="AA26" s="57" t="str">
        <f>IF((AND(F26="LIVE",Y26=TRUE)),IF(VLOOKUP(A26,[1]RawData!A:DJ,98,FALSE)="","No Workaround Frequency",VLOOKUP(A26,[1]RawData!A:DJ,98,FALSE)),"")</f>
        <v/>
      </c>
      <c r="AB26" s="57" t="str">
        <f>IF((AND(F26="LIVE",Y26=TRUE)),IF(VLOOKUP(A26,[1]RawData!A:DJ,99,FALSE)="","No Xoserve FTEs",VLOOKUP(A26,[1]RawData!A:DJ,99,FALSE)),"")</f>
        <v/>
      </c>
      <c r="AC26" s="57" t="str">
        <f>IF((AND(F26="LIVE",Y26=TRUE)),IF(VLOOKUP(A26,[1]RawData!A:DJ,94,FALSE)="","No Workaround Intensity",VLOOKUP(A26,[1]RawData!A:DJ,94,FALSE)),"")</f>
        <v/>
      </c>
      <c r="AD26" s="57" t="str">
        <f>IF((AND(F26="LIVE",Y26=TRUE)),IF(VLOOKUP(A26,[1]RawData!A:DJ,87,FALSE)="","No Lifespan Date",VLOOKUP(A26,[1]RawData!A:DJ,87,FALSE)),"")</f>
        <v/>
      </c>
      <c r="AE26" s="57" t="str">
        <f>IF(F26="LIVE",IF(VLOOKUP(A26,[1]RawData!A:DJ,100,FALSE)="","No Change Driver",VLOOKUP(A26,[1]RawData!A:DJ,100,FALSE)),"")</f>
        <v>SPAA Change Proposal</v>
      </c>
      <c r="AF26" s="57" t="str">
        <f>IF(F26="LIVE",IF(VLOOKUP(A26,[1]RawData!A:DJ,101,FALSE)="","No Change Beneficiary",VLOOKUP(A26,[1]RawData!A:DJ,101,FALSE)),"")</f>
        <v>One Market Participant</v>
      </c>
      <c r="AG26" s="57" t="b">
        <f>VLOOKUP(A26,[1]RawData!A:DJ,102,FALSE)</f>
        <v>0</v>
      </c>
      <c r="AH26" s="57" t="b">
        <f>VLOOKUP(A26,[1]RawData!A:DJ,103,FALSE)</f>
        <v>1</v>
      </c>
      <c r="AI26" s="57" t="b">
        <f>VLOOKUP(A26,[1]RawData!A:DJ,104,FALSE)</f>
        <v>0</v>
      </c>
      <c r="AJ26" s="57" t="str">
        <f>IF(F26="LIVE",IF(VLOOKUP(A26,[1]RawData!A:DJ,106,FALSE)="","No DSC Service Area",VLOOKUP(A26,[1]RawData!A:DJ,106,FALSE)),"")</f>
        <v>Service Area 21: Data Flows and Services to Network Operators</v>
      </c>
      <c r="AK26" s="57" t="str">
        <f>IF(F26="LIVE",IF(VLOOKUP(A26,[1]RawData!A:DJ,107,FALSE)="","No Number of impacted DSC Service Areas",VLOOKUP(A26,[1]RawData!A:DJ,107,FALSE)),"")</f>
        <v>Two to Five</v>
      </c>
      <c r="AL26" s="57" t="str">
        <f>IF(F26="LIVE",IF(VLOOKUP(A26,[1]RawData!A:DJ,108,FALSE)="","No Change Improvement Scale",VLOOKUP(A26,[1]RawData!A:DJ,108,FALSE)),"")</f>
        <v>Medium</v>
      </c>
      <c r="AM26" s="60" t="b">
        <f>VLOOKUP(A26,[1]RawData!A:DJ,88,FALSE)</f>
        <v>0</v>
      </c>
      <c r="AN26" s="60" t="b">
        <f>VLOOKUP(A26,[1]RawData!A:DJ,90,FALSE)</f>
        <v>0</v>
      </c>
      <c r="AO26" s="60" t="b">
        <f>VLOOKUP(A26,[1]RawData!A:DJ,89,FALSE)</f>
        <v>0</v>
      </c>
      <c r="AP26" s="60" t="b">
        <f>VLOOKUP(A26,[1]RawData!A:DJ,109,FALSE)</f>
        <v>0</v>
      </c>
      <c r="AQ26" s="60" t="b">
        <f>VLOOKUP(A26,[1]RawData!A:DJ,96,FALSE)</f>
        <v>0</v>
      </c>
      <c r="AR26" s="60" t="b">
        <f>VLOOKUP(A26,[1]RawData!A:DJ,110,FALSE)</f>
        <v>0</v>
      </c>
      <c r="AS26" s="57">
        <f>IF(VLOOKUP($A26,[1]RawData!$A:$DJ,111,FALSE)="","No Date",VLOOKUP($A26,[1]RawData!$A:$DJ,111,FALSE))</f>
        <v>43019</v>
      </c>
      <c r="AT26" s="57">
        <f>IF(VLOOKUP($A26,[1]RawData!$A:$DJ,112,FALSE)="","No Date",VLOOKUP($A26,[1]RawData!$A:$DJ,112,FALSE))</f>
        <v>43019</v>
      </c>
      <c r="AU26" s="57">
        <f>IF(VLOOKUP($A26,[1]RawData!$A:$DJ,114,FALSE)="","No Date",VLOOKUP($A26,[1]RawData!$A:$DJ,114,FALSE))</f>
        <v>43110</v>
      </c>
      <c r="AV26" s="57" t="str">
        <f>IF(VLOOKUP($A26,[1]RawData!$A:$DJ,113,FALSE)="","No Date",VLOOKUP($A26,[1]RawData!$A:$DJ,113,FALSE))</f>
        <v>No Date</v>
      </c>
    </row>
    <row r="27" spans="1:48" ht="14.45" x14ac:dyDescent="0.3">
      <c r="A27" s="62" t="s">
        <v>246</v>
      </c>
      <c r="B27" s="54" t="str">
        <f>VLOOKUP(G27,[1]StatusMappings!A:B,2,FALSE)</f>
        <v>3. Change delivered, awaiting closure approval/sign-off</v>
      </c>
      <c r="C27" s="56" t="s">
        <v>20</v>
      </c>
      <c r="D27" s="54" t="str">
        <f>VLOOKUP(A27,[1]RawData!A:DJ,2,FALSE)</f>
        <v>Create new “role” for CMS to cover all activities undertaken within a Distribution Network
(ON HOLD PENDING NEW CO)</v>
      </c>
      <c r="E27" s="54" t="str">
        <f>VLOOKUP(A27,[1]RawData!A:DJ,20,FALSE)</f>
        <v>CP</v>
      </c>
      <c r="F27" s="51" t="str">
        <f>VLOOKUP(A27,[1]RawData!A:DJ,21,FALSE)</f>
        <v>LIVE</v>
      </c>
      <c r="G27" s="51" t="str">
        <f>VLOOKUP(A27,[1]RawData!A:DJ,3,FALSE)</f>
        <v>F1 - CCR/Closedown document in progress</v>
      </c>
      <c r="H27" s="58">
        <f t="shared" si="0"/>
        <v>0</v>
      </c>
      <c r="I27" s="58" t="str">
        <f>IF(ISNA(VLOOKUP(A27,[1]PrioritisationVariables!L:P,3,FALSE)),"",(VLOOKUP(A27,[1]PrioritisationVariables!L:P,3,FALSE)))</f>
        <v>Low</v>
      </c>
      <c r="J27" s="59" t="str">
        <f>IF(ISNA(VLOOKUP(A27,[1]PrioritisationVariables!L:P,5,FALSE)),"",(VLOOKUP(A27,[1]PrioritisationVariables!L:P,5,FALSE)))</f>
        <v>Low</v>
      </c>
      <c r="K27" s="57" t="str">
        <f>IF(F27="LIVE",IF(VLOOKUP(A27,[1]RawData!A:DJ,79,FALSE)="","No Platform",VLOOKUP(A27,[1]RawData!A:DJ,79,FALSE)),"")</f>
        <v>R &amp; N</v>
      </c>
      <c r="L27" s="57">
        <f>IF(VLOOKUP(A27,[1]RawData!A:DJ,9,FALSE)="","No Date",VLOOKUP(A27,[1]RawData!A:DJ,9,FALSE))</f>
        <v>41767</v>
      </c>
      <c r="M27" s="60" t="str">
        <f>VLOOKUP(A27,[1]RawData!A:DJ,16,FALSE)</f>
        <v>Jo Ferguson</v>
      </c>
      <c r="N27" s="57" t="str">
        <f>IF(F27="LIVE",IF(VLOOKUP(A27,[1]RawData!A:DJ,19,FALSE)="","No Project Manager",VLOOKUP(A27,[1]RawData!A:DJ,19,FALSE)),"")</f>
        <v>Christina Francis</v>
      </c>
      <c r="O27" s="61" t="str">
        <f>VLOOKUP(A27,[1]RawData!A:DJ,77,FALSE)</f>
        <v>2</v>
      </c>
      <c r="P27" s="60" t="str">
        <f>VLOOKUP(A27,[1]RawData!A:DJ,78,FALSE)</f>
        <v>n/a</v>
      </c>
      <c r="Q27" s="57" t="str">
        <f>IF(F27="LIVE",IF(VLOOKUP(A27,[1]RawData!A:DJ,81,FALSE)="","No Delivery Team",VLOOKUP(A27,[1]RawData!A:DJ,81,FALSE)),"")</f>
        <v>Third Party SI / Service Provider</v>
      </c>
      <c r="R27" s="60" t="str">
        <f>VLOOKUP(A27,[1]RawData!A:DJ,80,FALSE)</f>
        <v/>
      </c>
      <c r="S27" s="57">
        <f>IF(F27="LIVE",IF(VLOOKUP(A27,[1]RawData!A:DJ,60,FALSE)="","No Date",VLOOKUP(A27,[1]RawData!A:DJ,60,FALSE)),"")</f>
        <v>43280</v>
      </c>
      <c r="T27" s="57">
        <f>IF(VLOOKUP(A27,[1]RawData!A:DJ,61,FALSE)="","No Date",VLOOKUP(A27,[1]RawData!A:DJ,61,FALSE))</f>
        <v>43282</v>
      </c>
      <c r="U27" s="57">
        <f>IF(F27="LIVE",IF(VLOOKUP(A27,[1]RawData!A:DJ,11,FALSE)="","No Date",VLOOKUP(A27,[1]RawData!A:DJ,11,FALSE)),"")</f>
        <v>43280</v>
      </c>
      <c r="V27" s="57" t="str">
        <f>IF(F27="LIVE",IF(VLOOKUP(A27,[1]RawData!A:DJ,82,FALSE)="","No Application",VLOOKUP(A27,[1]RawData!A:DJ,82,FALSE)),"")</f>
        <v>CMS</v>
      </c>
      <c r="W27" s="57" t="str">
        <f>IF(F27="LIVE",IF(VLOOKUP(A27,[1]RawData!A:DJ,83,FALSE)="","No Process",VLOOKUP(A27,[1]RawData!A:DJ,83,FALSE)),"")</f>
        <v>Other</v>
      </c>
      <c r="X27" s="57" t="str">
        <f>IF(F27="LIVE",IF(VLOOKUP(A27,[1]RawData!A:DJ,84,FALSE)="","No Delivery Effort",VLOOKUP(A27,[1]RawData!A:DJ,84,FALSE)),"")</f>
        <v>31-100days</v>
      </c>
      <c r="Y27" s="60" t="b">
        <f>VLOOKUP(A27,[1]RawData!A:DJ,85,FALSE)</f>
        <v>0</v>
      </c>
      <c r="Z27" s="57" t="str">
        <f>IF((AND(F27="LIVE",Y27=TRUE)),IF(VLOOKUP(A27,[1]RawData!A:DJ,86,FALSE)="","No Workaround Accountability",VLOOKUP(A27,[1]RawData!A:DJ,86,FALSE)),"")</f>
        <v/>
      </c>
      <c r="AA27" s="57" t="str">
        <f>IF((AND(F27="LIVE",Y27=TRUE)),IF(VLOOKUP(A27,[1]RawData!A:DJ,98,FALSE)="","No Workaround Frequency",VLOOKUP(A27,[1]RawData!A:DJ,98,FALSE)),"")</f>
        <v/>
      </c>
      <c r="AB27" s="57" t="str">
        <f>IF((AND(F27="LIVE",Y27=TRUE)),IF(VLOOKUP(A27,[1]RawData!A:DJ,99,FALSE)="","No Xoserve FTEs",VLOOKUP(A27,[1]RawData!A:DJ,99,FALSE)),"")</f>
        <v/>
      </c>
      <c r="AC27" s="57" t="str">
        <f>IF((AND(F27="LIVE",Y27=TRUE)),IF(VLOOKUP(A27,[1]RawData!A:DJ,94,FALSE)="","No Workaround Intensity",VLOOKUP(A27,[1]RawData!A:DJ,94,FALSE)),"")</f>
        <v/>
      </c>
      <c r="AD27" s="57" t="str">
        <f>IF((AND(F27="LIVE",Y27=TRUE)),IF(VLOOKUP(A27,[1]RawData!A:DJ,87,FALSE)="","No Lifespan Date",VLOOKUP(A27,[1]RawData!A:DJ,87,FALSE)),"")</f>
        <v/>
      </c>
      <c r="AE27" s="57" t="str">
        <f>IF(F27="LIVE",IF(VLOOKUP(A27,[1]RawData!A:DJ,100,FALSE)="","No Change Driver",VLOOKUP(A27,[1]RawData!A:DJ,100,FALSE)),"")</f>
        <v>ChMC endorsed Change Proposal</v>
      </c>
      <c r="AF27" s="57" t="str">
        <f>IF(F27="LIVE",IF(VLOOKUP(A27,[1]RawData!A:DJ,101,FALSE)="","No Change Beneficiary",VLOOKUP(A27,[1]RawData!A:DJ,101,FALSE)),"")</f>
        <v>One Market Group</v>
      </c>
      <c r="AG27" s="57" t="b">
        <f>VLOOKUP(A27,[1]RawData!A:DJ,102,FALSE)</f>
        <v>0</v>
      </c>
      <c r="AH27" s="57" t="b">
        <f>VLOOKUP(A27,[1]RawData!A:DJ,103,FALSE)</f>
        <v>1</v>
      </c>
      <c r="AI27" s="57" t="b">
        <f>VLOOKUP(A27,[1]RawData!A:DJ,104,FALSE)</f>
        <v>0</v>
      </c>
      <c r="AJ27" s="57" t="str">
        <f>IF(F27="LIVE",IF(VLOOKUP(A27,[1]RawData!A:DJ,106,FALSE)="","No DSC Service Area",VLOOKUP(A27,[1]RawData!A:DJ,106,FALSE)),"")</f>
        <v>Service Area 22: Specific Services</v>
      </c>
      <c r="AK27" s="57" t="str">
        <f>IF(F27="LIVE",IF(VLOOKUP(A27,[1]RawData!A:DJ,107,FALSE)="","No Number of impacted DSC Service Areas",VLOOKUP(A27,[1]RawData!A:DJ,107,FALSE)),"")</f>
        <v>Two to Five</v>
      </c>
      <c r="AL27" s="57" t="str">
        <f>IF(F27="LIVE",IF(VLOOKUP(A27,[1]RawData!A:DJ,108,FALSE)="","No Change Improvement Scale",VLOOKUP(A27,[1]RawData!A:DJ,108,FALSE)),"")</f>
        <v>Medium</v>
      </c>
      <c r="AM27" s="60" t="b">
        <f>VLOOKUP(A27,[1]RawData!A:DJ,88,FALSE)</f>
        <v>0</v>
      </c>
      <c r="AN27" s="60" t="b">
        <f>VLOOKUP(A27,[1]RawData!A:DJ,90,FALSE)</f>
        <v>0</v>
      </c>
      <c r="AO27" s="60" t="b">
        <f>VLOOKUP(A27,[1]RawData!A:DJ,89,FALSE)</f>
        <v>0</v>
      </c>
      <c r="AP27" s="60" t="b">
        <f>VLOOKUP(A27,[1]RawData!A:DJ,109,FALSE)</f>
        <v>0</v>
      </c>
      <c r="AQ27" s="60" t="b">
        <f>VLOOKUP(A27,[1]RawData!A:DJ,96,FALSE)</f>
        <v>0</v>
      </c>
      <c r="AR27" s="60" t="b">
        <f>VLOOKUP(A27,[1]RawData!A:DJ,110,FALSE)</f>
        <v>0</v>
      </c>
      <c r="AS27" s="57">
        <f>IF(VLOOKUP($A27,[1]RawData!$A:$DJ,111,FALSE)="","No Date",VLOOKUP($A27,[1]RawData!$A:$DJ,111,FALSE))</f>
        <v>43019</v>
      </c>
      <c r="AT27" s="57">
        <f>IF(VLOOKUP($A27,[1]RawData!$A:$DJ,112,FALSE)="","No Date",VLOOKUP($A27,[1]RawData!$A:$DJ,112,FALSE))</f>
        <v>43019</v>
      </c>
      <c r="AU27" s="57">
        <f>IF(VLOOKUP($A27,[1]RawData!$A:$DJ,114,FALSE)="","No Date",VLOOKUP($A27,[1]RawData!$A:$DJ,114,FALSE))</f>
        <v>43110</v>
      </c>
      <c r="AV27" s="57" t="str">
        <f>IF(VLOOKUP($A27,[1]RawData!$A:$DJ,113,FALSE)="","No Date",VLOOKUP($A27,[1]RawData!$A:$DJ,113,FALSE))</f>
        <v>No Date</v>
      </c>
    </row>
    <row r="28" spans="1:48" ht="14.45" x14ac:dyDescent="0.3">
      <c r="A28" s="62" t="s">
        <v>247</v>
      </c>
      <c r="B28" s="54" t="str">
        <f>VLOOKUP(G28,[1]StatusMappings!A:B,2,FALSE)</f>
        <v>3. Change delivered, awaiting closure approval/sign-off</v>
      </c>
      <c r="C28" s="56" t="s">
        <v>20</v>
      </c>
      <c r="D28" s="54" t="str">
        <f>VLOOKUP(A28,[1]RawData!A:DJ,2,FALSE)</f>
        <v>Quarterly smart metering reporting for HS&amp;E and GDNs
(post Nexus R2)</v>
      </c>
      <c r="E28" s="54" t="str">
        <f>VLOOKUP(A28,[1]RawData!A:DJ,20,FALSE)</f>
        <v>CP</v>
      </c>
      <c r="F28" s="51" t="str">
        <f>VLOOKUP(A28,[1]RawData!A:DJ,21,FALSE)</f>
        <v>LIVE</v>
      </c>
      <c r="G28" s="51" t="str">
        <f>VLOOKUP(A28,[1]RawData!A:DJ,3,FALSE)</f>
        <v>F1 - CCR/Closedown document in progress</v>
      </c>
      <c r="H28" s="58">
        <f t="shared" si="0"/>
        <v>0</v>
      </c>
      <c r="I28" s="58" t="str">
        <f>IF(ISNA(VLOOKUP(A28,[1]PrioritisationVariables!L:P,3,FALSE)),"",(VLOOKUP(A28,[1]PrioritisationVariables!L:P,3,FALSE)))</f>
        <v>High</v>
      </c>
      <c r="J28" s="59" t="str">
        <f>IF(ISNA(VLOOKUP(A28,[1]PrioritisationVariables!L:P,5,FALSE)),"",(VLOOKUP(A28,[1]PrioritisationVariables!L:P,5,FALSE)))</f>
        <v>High</v>
      </c>
      <c r="K28" s="57" t="str">
        <f>IF(F28="LIVE",IF(VLOOKUP(A28,[1]RawData!A:DJ,79,FALSE)="","No Platform",VLOOKUP(A28,[1]RawData!A:DJ,79,FALSE)),"")</f>
        <v>R &amp; N</v>
      </c>
      <c r="L28" s="57">
        <f>IF(VLOOKUP(A28,[1]RawData!A:DJ,9,FALSE)="","No Date",VLOOKUP(A28,[1]RawData!A:DJ,9,FALSE))</f>
        <v>42816</v>
      </c>
      <c r="M28" s="60" t="str">
        <f>VLOOKUP(A28,[1]RawData!A:DJ,16,FALSE)</f>
        <v>Joanna Ferguson</v>
      </c>
      <c r="N28" s="57" t="str">
        <f>IF(F28="LIVE",IF(VLOOKUP(A28,[1]RawData!A:DJ,19,FALSE)="","No Project Manager",VLOOKUP(A28,[1]RawData!A:DJ,19,FALSE)),"")</f>
        <v>Christina Francis</v>
      </c>
      <c r="O28" s="61" t="str">
        <f>VLOOKUP(A28,[1]RawData!A:DJ,77,FALSE)</f>
        <v>2</v>
      </c>
      <c r="P28" s="60" t="str">
        <f>VLOOKUP(A28,[1]RawData!A:DJ,78,FALSE)</f>
        <v xml:space="preserve"> n/a</v>
      </c>
      <c r="Q28" s="57" t="str">
        <f>IF(F28="LIVE",IF(VLOOKUP(A28,[1]RawData!A:DJ,81,FALSE)="","No Delivery Team",VLOOKUP(A28,[1]RawData!A:DJ,81,FALSE)),"")</f>
        <v>Third Party SI / Service Provider</v>
      </c>
      <c r="R28" s="60" t="str">
        <f>VLOOKUP(A28,[1]RawData!A:DJ,80,FALSE)</f>
        <v/>
      </c>
      <c r="S28" s="57">
        <f>IF(F28="LIVE",IF(VLOOKUP(A28,[1]RawData!A:DJ,60,FALSE)="","No Date",VLOOKUP(A28,[1]RawData!A:DJ,60,FALSE)),"")</f>
        <v>43280</v>
      </c>
      <c r="T28" s="57">
        <f>IF(VLOOKUP(A28,[1]RawData!A:DJ,61,FALSE)="","No Date",VLOOKUP(A28,[1]RawData!A:DJ,61,FALSE))</f>
        <v>43282</v>
      </c>
      <c r="U28" s="57">
        <f>IF(F28="LIVE",IF(VLOOKUP(A28,[1]RawData!A:DJ,11,FALSE)="","No Date",VLOOKUP(A28,[1]RawData!A:DJ,11,FALSE)),"")</f>
        <v>43280</v>
      </c>
      <c r="V28" s="57" t="str">
        <f>IF(F28="LIVE",IF(VLOOKUP(A28,[1]RawData!A:DJ,82,FALSE)="","No Application",VLOOKUP(A28,[1]RawData!A:DJ,82,FALSE)),"")</f>
        <v>BW</v>
      </c>
      <c r="W28" s="57" t="str">
        <f>IF(F28="LIVE",IF(VLOOKUP(A28,[1]RawData!A:DJ,83,FALSE)="","No Process",VLOOKUP(A28,[1]RawData!A:DJ,83,FALSE)),"")</f>
        <v>Other</v>
      </c>
      <c r="X28" s="57" t="str">
        <f>IF(F28="LIVE",IF(VLOOKUP(A28,[1]RawData!A:DJ,84,FALSE)="","No Delivery Effort",VLOOKUP(A28,[1]RawData!A:DJ,84,FALSE)),"")</f>
        <v>31-100days</v>
      </c>
      <c r="Y28" s="60" t="b">
        <f>VLOOKUP(A28,[1]RawData!A:DJ,85,FALSE)</f>
        <v>0</v>
      </c>
      <c r="Z28" s="57" t="str">
        <f>IF((AND(F28="LIVE",Y28=TRUE)),IF(VLOOKUP(A28,[1]RawData!A:DJ,86,FALSE)="","No Workaround Accountability",VLOOKUP(A28,[1]RawData!A:DJ,86,FALSE)),"")</f>
        <v/>
      </c>
      <c r="AA28" s="57" t="str">
        <f>IF((AND(F28="LIVE",Y28=TRUE)),IF(VLOOKUP(A28,[1]RawData!A:DJ,98,FALSE)="","No Workaround Frequency",VLOOKUP(A28,[1]RawData!A:DJ,98,FALSE)),"")</f>
        <v/>
      </c>
      <c r="AB28" s="57" t="str">
        <f>IF((AND(F28="LIVE",Y28=TRUE)),IF(VLOOKUP(A28,[1]RawData!A:DJ,99,FALSE)="","No Xoserve FTEs",VLOOKUP(A28,[1]RawData!A:DJ,99,FALSE)),"")</f>
        <v/>
      </c>
      <c r="AC28" s="57" t="str">
        <f>IF((AND(F28="LIVE",Y28=TRUE)),IF(VLOOKUP(A28,[1]RawData!A:DJ,94,FALSE)="","No Workaround Intensity",VLOOKUP(A28,[1]RawData!A:DJ,94,FALSE)),"")</f>
        <v/>
      </c>
      <c r="AD28" s="57" t="str">
        <f>IF((AND(F28="LIVE",Y28=TRUE)),IF(VLOOKUP(A28,[1]RawData!A:DJ,87,FALSE)="","No Lifespan Date",VLOOKUP(A28,[1]RawData!A:DJ,87,FALSE)),"")</f>
        <v/>
      </c>
      <c r="AE28" s="57" t="str">
        <f>IF(F28="LIVE",IF(VLOOKUP(A28,[1]RawData!A:DJ,100,FALSE)="","No Change Driver",VLOOKUP(A28,[1]RawData!A:DJ,100,FALSE)),"")</f>
        <v>ChMC endorsed Change Proposal</v>
      </c>
      <c r="AF28" s="57" t="str">
        <f>IF(F28="LIVE",IF(VLOOKUP(A28,[1]RawData!A:DJ,101,FALSE)="","No Change Beneficiary",VLOOKUP(A28,[1]RawData!A:DJ,101,FALSE)),"")</f>
        <v>Multiple Market Participants</v>
      </c>
      <c r="AG28" s="57" t="b">
        <f>VLOOKUP(A28,[1]RawData!A:DJ,102,FALSE)</f>
        <v>0</v>
      </c>
      <c r="AH28" s="57" t="b">
        <f>VLOOKUP(A28,[1]RawData!A:DJ,103,FALSE)</f>
        <v>1</v>
      </c>
      <c r="AI28" s="57" t="b">
        <f>VLOOKUP(A28,[1]RawData!A:DJ,104,FALSE)</f>
        <v>0</v>
      </c>
      <c r="AJ28" s="57" t="str">
        <f>IF(F28="LIVE",IF(VLOOKUP(A28,[1]RawData!A:DJ,106,FALSE)="","No DSC Service Area",VLOOKUP(A28,[1]RawData!A:DJ,106,FALSE)),"")</f>
        <v>Service Area 5: Metered Volume and Metered Quantity</v>
      </c>
      <c r="AK28" s="57" t="str">
        <f>IF(F28="LIVE",IF(VLOOKUP(A28,[1]RawData!A:DJ,107,FALSE)="","No Number of impacted DSC Service Areas",VLOOKUP(A28,[1]RawData!A:DJ,107,FALSE)),"")</f>
        <v>Two to Five</v>
      </c>
      <c r="AL28" s="57" t="str">
        <f>IF(F28="LIVE",IF(VLOOKUP(A28,[1]RawData!A:DJ,108,FALSE)="","No Change Improvement Scale",VLOOKUP(A28,[1]RawData!A:DJ,108,FALSE)),"")</f>
        <v>High</v>
      </c>
      <c r="AM28" s="60" t="b">
        <f>VLOOKUP(A28,[1]RawData!A:DJ,88,FALSE)</f>
        <v>0</v>
      </c>
      <c r="AN28" s="60" t="b">
        <f>VLOOKUP(A28,[1]RawData!A:DJ,90,FALSE)</f>
        <v>0</v>
      </c>
      <c r="AO28" s="60" t="b">
        <f>VLOOKUP(A28,[1]RawData!A:DJ,89,FALSE)</f>
        <v>0</v>
      </c>
      <c r="AP28" s="60" t="b">
        <f>VLOOKUP(A28,[1]RawData!A:DJ,109,FALSE)</f>
        <v>0</v>
      </c>
      <c r="AQ28" s="60" t="b">
        <f>VLOOKUP(A28,[1]RawData!A:DJ,96,FALSE)</f>
        <v>0</v>
      </c>
      <c r="AR28" s="60" t="b">
        <f>VLOOKUP(A28,[1]RawData!A:DJ,110,FALSE)</f>
        <v>0</v>
      </c>
      <c r="AS28" s="57">
        <f>IF(VLOOKUP($A28,[1]RawData!$A:$DJ,111,FALSE)="","No Date",VLOOKUP($A28,[1]RawData!$A:$DJ,111,FALSE))</f>
        <v>43019</v>
      </c>
      <c r="AT28" s="57">
        <f>IF(VLOOKUP($A28,[1]RawData!$A:$DJ,112,FALSE)="","No Date",VLOOKUP($A28,[1]RawData!$A:$DJ,112,FALSE))</f>
        <v>43019</v>
      </c>
      <c r="AU28" s="57">
        <f>IF(VLOOKUP($A28,[1]RawData!$A:$DJ,114,FALSE)="","No Date",VLOOKUP($A28,[1]RawData!$A:$DJ,114,FALSE))</f>
        <v>43110</v>
      </c>
      <c r="AV28" s="57" t="str">
        <f>IF(VLOOKUP($A28,[1]RawData!$A:$DJ,113,FALSE)="","No Date",VLOOKUP($A28,[1]RawData!$A:$DJ,113,FALSE))</f>
        <v>No Date</v>
      </c>
    </row>
    <row r="29" spans="1:48" ht="14.45" x14ac:dyDescent="0.3">
      <c r="A29" s="62" t="s">
        <v>249</v>
      </c>
      <c r="B29" s="54" t="str">
        <f>VLOOKUP(G29,[1]StatusMappings!A:B,2,FALSE)</f>
        <v>3. Change delivered, awaiting closure approval/sign-off</v>
      </c>
      <c r="C29" s="56" t="s">
        <v>20</v>
      </c>
      <c r="D29" s="54" t="str">
        <f>VLOOKUP(A29,[1]RawData!A:DJ,2,FALSE)</f>
        <v>Release 2 Delivery</v>
      </c>
      <c r="E29" s="54" t="str">
        <f>VLOOKUP(A29,[1]RawData!A:DJ,20,FALSE)</f>
        <v>CP</v>
      </c>
      <c r="F29" s="51" t="str">
        <f>VLOOKUP(A29,[1]RawData!A:DJ,21,FALSE)</f>
        <v>LIVE</v>
      </c>
      <c r="G29" s="51" t="str">
        <f>VLOOKUP(A29,[1]RawData!A:DJ,3,FALSE)</f>
        <v>F1 - CCR/Closedown document in progress</v>
      </c>
      <c r="H29" s="58">
        <f t="shared" si="0"/>
        <v>0</v>
      </c>
      <c r="I29" s="58" t="str">
        <f>IF(ISNA(VLOOKUP(A29,[1]PrioritisationVariables!L:P,3,FALSE)),"",(VLOOKUP(A29,[1]PrioritisationVariables!L:P,3,FALSE)))</f>
        <v/>
      </c>
      <c r="J29" s="59" t="str">
        <f>IF(ISNA(VLOOKUP(A29,[1]PrioritisationVariables!L:P,5,FALSE)),"",(VLOOKUP(A29,[1]PrioritisationVariables!L:P,5,FALSE)))</f>
        <v/>
      </c>
      <c r="K29" s="57" t="str">
        <f>IF(F29="LIVE",IF(VLOOKUP(A29,[1]RawData!A:DJ,79,FALSE)="","No Platform",VLOOKUP(A29,[1]RawData!A:DJ,79,FALSE)),"")</f>
        <v>R &amp; N</v>
      </c>
      <c r="L29" s="57">
        <f>IF(VLOOKUP(A29,[1]RawData!A:DJ,9,FALSE)="","No Date",VLOOKUP(A29,[1]RawData!A:DJ,9,FALSE))</f>
        <v>43019</v>
      </c>
      <c r="M29" s="60" t="str">
        <f>VLOOKUP(A29,[1]RawData!A:DJ,16,FALSE)</f>
        <v>Christina Francis</v>
      </c>
      <c r="N29" s="57" t="str">
        <f>IF(F29="LIVE",IF(VLOOKUP(A29,[1]RawData!A:DJ,19,FALSE)="","No Project Manager",VLOOKUP(A29,[1]RawData!A:DJ,19,FALSE)),"")</f>
        <v>Christina Francis</v>
      </c>
      <c r="O29" s="61" t="str">
        <f>VLOOKUP(A29,[1]RawData!A:DJ,77,FALSE)</f>
        <v>2</v>
      </c>
      <c r="P29" s="60" t="str">
        <f>VLOOKUP(A29,[1]RawData!A:DJ,78,FALSE)</f>
        <v/>
      </c>
      <c r="Q29" s="57" t="str">
        <f>IF(F29="LIVE",IF(VLOOKUP(A29,[1]RawData!A:DJ,81,FALSE)="","No Delivery Team",VLOOKUP(A29,[1]RawData!A:DJ,81,FALSE)),"")</f>
        <v>Third Party SI / Service Provider</v>
      </c>
      <c r="R29" s="60" t="str">
        <f>VLOOKUP(A29,[1]RawData!A:DJ,80,FALSE)</f>
        <v/>
      </c>
      <c r="S29" s="57">
        <f>IF(F29="LIVE",IF(VLOOKUP(A29,[1]RawData!A:DJ,60,FALSE)="","No Date",VLOOKUP(A29,[1]RawData!A:DJ,60,FALSE)),"")</f>
        <v>43282</v>
      </c>
      <c r="T29" s="57">
        <f>IF(VLOOKUP(A29,[1]RawData!A:DJ,61,FALSE)="","No Date",VLOOKUP(A29,[1]RawData!A:DJ,61,FALSE))</f>
        <v>43282</v>
      </c>
      <c r="U29" s="57">
        <f>IF(F29="LIVE",IF(VLOOKUP(A29,[1]RawData!A:DJ,11,FALSE)="","No Date",VLOOKUP(A29,[1]RawData!A:DJ,11,FALSE)),"")</f>
        <v>43221</v>
      </c>
      <c r="V29" s="57" t="str">
        <f>IF(F29="LIVE",IF(VLOOKUP(A29,[1]RawData!A:DJ,82,FALSE)="","No Application",VLOOKUP(A29,[1]RawData!A:DJ,82,FALSE)),"")</f>
        <v>ISU</v>
      </c>
      <c r="W29" s="57" t="str">
        <f>IF(F29="LIVE",IF(VLOOKUP(A29,[1]RawData!A:DJ,83,FALSE)="","No Process",VLOOKUP(A29,[1]RawData!A:DJ,83,FALSE)),"")</f>
        <v>Other</v>
      </c>
      <c r="X29" s="57" t="str">
        <f>IF(F29="LIVE",IF(VLOOKUP(A29,[1]RawData!A:DJ,84,FALSE)="","No Delivery Effort",VLOOKUP(A29,[1]RawData!A:DJ,84,FALSE)),"")</f>
        <v>100+days</v>
      </c>
      <c r="Y29" s="60" t="b">
        <f>VLOOKUP(A29,[1]RawData!A:DJ,85,FALSE)</f>
        <v>0</v>
      </c>
      <c r="Z29" s="57" t="str">
        <f>IF((AND(F29="LIVE",Y29=TRUE)),IF(VLOOKUP(A29,[1]RawData!A:DJ,86,FALSE)="","No Workaround Accountability",VLOOKUP(A29,[1]RawData!A:DJ,86,FALSE)),"")</f>
        <v/>
      </c>
      <c r="AA29" s="57" t="str">
        <f>IF((AND(F29="LIVE",Y29=TRUE)),IF(VLOOKUP(A29,[1]RawData!A:DJ,98,FALSE)="","No Workaround Frequency",VLOOKUP(A29,[1]RawData!A:DJ,98,FALSE)),"")</f>
        <v/>
      </c>
      <c r="AB29" s="57" t="str">
        <f>IF((AND(F29="LIVE",Y29=TRUE)),IF(VLOOKUP(A29,[1]RawData!A:DJ,99,FALSE)="","No Xoserve FTEs",VLOOKUP(A29,[1]RawData!A:DJ,99,FALSE)),"")</f>
        <v/>
      </c>
      <c r="AC29" s="57" t="str">
        <f>IF((AND(F29="LIVE",Y29=TRUE)),IF(VLOOKUP(A29,[1]RawData!A:DJ,94,FALSE)="","No Workaround Intensity",VLOOKUP(A29,[1]RawData!A:DJ,94,FALSE)),"")</f>
        <v/>
      </c>
      <c r="AD29" s="57" t="str">
        <f>IF((AND(F29="LIVE",Y29=TRUE)),IF(VLOOKUP(A29,[1]RawData!A:DJ,87,FALSE)="","No Lifespan Date",VLOOKUP(A29,[1]RawData!A:DJ,87,FALSE)),"")</f>
        <v/>
      </c>
      <c r="AE29" s="57" t="str">
        <f>IF(F29="LIVE",IF(VLOOKUP(A29,[1]RawData!A:DJ,100,FALSE)="","No Change Driver",VLOOKUP(A29,[1]RawData!A:DJ,100,FALSE)),"")</f>
        <v>No Change Driver</v>
      </c>
      <c r="AF29" s="57" t="str">
        <f>IF(F29="LIVE",IF(VLOOKUP(A29,[1]RawData!A:DJ,101,FALSE)="","No Change Beneficiary",VLOOKUP(A29,[1]RawData!A:DJ,101,FALSE)),"")</f>
        <v>No Change Beneficiary</v>
      </c>
      <c r="AG29" s="57" t="b">
        <f>VLOOKUP(A29,[1]RawData!A:DJ,102,FALSE)</f>
        <v>0</v>
      </c>
      <c r="AH29" s="57" t="b">
        <f>VLOOKUP(A29,[1]RawData!A:DJ,103,FALSE)</f>
        <v>0</v>
      </c>
      <c r="AI29" s="57" t="b">
        <f>VLOOKUP(A29,[1]RawData!A:DJ,104,FALSE)</f>
        <v>0</v>
      </c>
      <c r="AJ29" s="57" t="str">
        <f>IF(F29="LIVE",IF(VLOOKUP(A29,[1]RawData!A:DJ,106,FALSE)="","No DSC Service Area",VLOOKUP(A29,[1]RawData!A:DJ,106,FALSE)),"")</f>
        <v>Service Area 17: UK Link Services</v>
      </c>
      <c r="AK29" s="57" t="str">
        <f>IF(F29="LIVE",IF(VLOOKUP(A29,[1]RawData!A:DJ,107,FALSE)="","No Number of impacted DSC Service Areas",VLOOKUP(A29,[1]RawData!A:DJ,107,FALSE)),"")</f>
        <v>Two to Five</v>
      </c>
      <c r="AL29" s="57" t="str">
        <f>IF(F29="LIVE",IF(VLOOKUP(A29,[1]RawData!A:DJ,108,FALSE)="","No Change Improvement Scale",VLOOKUP(A29,[1]RawData!A:DJ,108,FALSE)),"")</f>
        <v>High</v>
      </c>
      <c r="AM29" s="60" t="b">
        <f>VLOOKUP(A29,[1]RawData!A:DJ,88,FALSE)</f>
        <v>0</v>
      </c>
      <c r="AN29" s="60" t="b">
        <f>VLOOKUP(A29,[1]RawData!A:DJ,90,FALSE)</f>
        <v>0</v>
      </c>
      <c r="AO29" s="60" t="b">
        <f>VLOOKUP(A29,[1]RawData!A:DJ,89,FALSE)</f>
        <v>0</v>
      </c>
      <c r="AP29" s="60" t="b">
        <f>VLOOKUP(A29,[1]RawData!A:DJ,109,FALSE)</f>
        <v>0</v>
      </c>
      <c r="AQ29" s="60" t="b">
        <f>VLOOKUP(A29,[1]RawData!A:DJ,96,FALSE)</f>
        <v>0</v>
      </c>
      <c r="AR29" s="60" t="b">
        <f>VLOOKUP(A29,[1]RawData!A:DJ,110,FALSE)</f>
        <v>0</v>
      </c>
      <c r="AS29" s="57">
        <f>IF(VLOOKUP($A29,[1]RawData!$A:$DJ,111,FALSE)="","No Date",VLOOKUP($A29,[1]RawData!$A:$DJ,111,FALSE))</f>
        <v>43019</v>
      </c>
      <c r="AT29" s="57">
        <f>IF(VLOOKUP($A29,[1]RawData!$A:$DJ,112,FALSE)="","No Date",VLOOKUP($A29,[1]RawData!$A:$DJ,112,FALSE))</f>
        <v>43019</v>
      </c>
      <c r="AU29" s="57">
        <f>IF(VLOOKUP($A29,[1]RawData!$A:$DJ,114,FALSE)="","No Date",VLOOKUP($A29,[1]RawData!$A:$DJ,114,FALSE))</f>
        <v>43110</v>
      </c>
      <c r="AV29" s="57" t="str">
        <f>IF(VLOOKUP($A29,[1]RawData!$A:$DJ,113,FALSE)="","No Date",VLOOKUP($A29,[1]RawData!$A:$DJ,113,FALSE))</f>
        <v>No Date</v>
      </c>
    </row>
    <row r="30" spans="1:48" ht="14.45" x14ac:dyDescent="0.3">
      <c r="A30" s="62" t="s">
        <v>191</v>
      </c>
      <c r="B30" s="54" t="str">
        <f>VLOOKUP(G30,[1]StatusMappings!A:B,2,FALSE)</f>
        <v>2. Change sanction/approved and in project delivery</v>
      </c>
      <c r="C30" s="40" t="s">
        <v>19</v>
      </c>
      <c r="D30" s="54" t="str">
        <f>VLOOKUP(A30,[1]RawData!A:DJ,2,FALSE)</f>
        <v>Amendment to RGMA Validation Rules for Meter Asset Installation Date</v>
      </c>
      <c r="E30" s="54" t="str">
        <f>VLOOKUP(A30,[1]RawData!A:DJ,20,FALSE)</f>
        <v>CP</v>
      </c>
      <c r="F30" s="51" t="str">
        <f>VLOOKUP(A30,[1]RawData!A:DJ,21,FALSE)</f>
        <v>LIVE</v>
      </c>
      <c r="G30" s="51" t="str">
        <f>VLOOKUP(A30,[1]RawData!A:DJ,3,FALSE)</f>
        <v>D1 - Change in delivery</v>
      </c>
      <c r="H30" s="58">
        <f t="shared" si="0"/>
        <v>0</v>
      </c>
      <c r="I30" s="58" t="str">
        <f>IF(ISNA(VLOOKUP(A30,[1]PrioritisationVariables!L:P,3,FALSE)),"",(VLOOKUP(A30,[1]PrioritisationVariables!L:P,3,FALSE)))</f>
        <v/>
      </c>
      <c r="J30" s="59" t="str">
        <f>IF(ISNA(VLOOKUP(A30,[1]PrioritisationVariables!L:P,5,FALSE)),"",(VLOOKUP(A30,[1]PrioritisationVariables!L:P,5,FALSE)))</f>
        <v/>
      </c>
      <c r="K30" s="57" t="str">
        <f>IF(F30="LIVE",IF(VLOOKUP(A30,[1]RawData!A:DJ,79,FALSE)="","No Platform",VLOOKUP(A30,[1]RawData!A:DJ,79,FALSE)),"")</f>
        <v>R &amp; N</v>
      </c>
      <c r="L30" s="57">
        <f>IF(VLOOKUP(A30,[1]RawData!A:DJ,9,FALSE)="","No Date",VLOOKUP(A30,[1]RawData!A:DJ,9,FALSE))</f>
        <v>43059</v>
      </c>
      <c r="M30" s="60" t="str">
        <f>VLOOKUP(A30,[1]RawData!A:DJ,16,FALSE)</f>
        <v>Andrew Margan</v>
      </c>
      <c r="N30" s="57" t="str">
        <f>IF(F30="LIVE",IF(VLOOKUP(A30,[1]RawData!A:DJ,19,FALSE)="","No Project Manager",VLOOKUP(A30,[1]RawData!A:DJ,19,FALSE)),"")</f>
        <v>Padmini Duvvuri</v>
      </c>
      <c r="O30" s="61" t="str">
        <f>VLOOKUP(A30,[1]RawData!A:DJ,77,FALSE)</f>
        <v>3</v>
      </c>
      <c r="P30" s="60" t="str">
        <f>VLOOKUP(A30,[1]RawData!A:DJ,78,FALSE)</f>
        <v/>
      </c>
      <c r="Q30" s="57" t="str">
        <f>IF(F30="LIVE",IF(VLOOKUP(A30,[1]RawData!A:DJ,81,FALSE)="","No Delivery Team",VLOOKUP(A30,[1]RawData!A:DJ,81,FALSE)),"")</f>
        <v>Third Party SI / Service Provider</v>
      </c>
      <c r="R30" s="60" t="str">
        <f>VLOOKUP(A30,[1]RawData!A:DJ,80,FALSE)</f>
        <v/>
      </c>
      <c r="S30" s="57">
        <f>IF(F30="LIVE",IF(VLOOKUP(A30,[1]RawData!A:DJ,60,FALSE)="","No Date",VLOOKUP(A30,[1]RawData!A:DJ,60,FALSE)),"")</f>
        <v>43413</v>
      </c>
      <c r="T30" s="57" t="str">
        <f>IF(VLOOKUP(A30,[1]RawData!A:DJ,61,FALSE)="","No Date",VLOOKUP(A30,[1]RawData!A:DJ,61,FALSE))</f>
        <v>No Date</v>
      </c>
      <c r="U30" s="57">
        <f>IF(F30="LIVE",IF(VLOOKUP(A30,[1]RawData!A:DJ,11,FALSE)="","No Date",VLOOKUP(A30,[1]RawData!A:DJ,11,FALSE)),"")</f>
        <v>43252</v>
      </c>
      <c r="V30" s="57" t="str">
        <f>IF(F30="LIVE",IF(VLOOKUP(A30,[1]RawData!A:DJ,82,FALSE)="","No Application",VLOOKUP(A30,[1]RawData!A:DJ,82,FALSE)),"")</f>
        <v>ISU</v>
      </c>
      <c r="W30" s="57" t="str">
        <f>IF(F30="LIVE",IF(VLOOKUP(A30,[1]RawData!A:DJ,83,FALSE)="","No Process",VLOOKUP(A30,[1]RawData!A:DJ,83,FALSE)),"")</f>
        <v>No Process</v>
      </c>
      <c r="X30" s="57" t="str">
        <f>IF(F30="LIVE",IF(VLOOKUP(A30,[1]RawData!A:DJ,84,FALSE)="","No Delivery Effort",VLOOKUP(A30,[1]RawData!A:DJ,84,FALSE)),"")</f>
        <v>60-100 days</v>
      </c>
      <c r="Y30" s="60" t="b">
        <f>VLOOKUP(A30,[1]RawData!A:DJ,85,FALSE)</f>
        <v>0</v>
      </c>
      <c r="Z30" s="57" t="str">
        <f>IF((AND(F30="LIVE",Y30=TRUE)),IF(VLOOKUP(A30,[1]RawData!A:DJ,86,FALSE)="","No Workaround Accountability",VLOOKUP(A30,[1]RawData!A:DJ,86,FALSE)),"")</f>
        <v/>
      </c>
      <c r="AA30" s="57" t="str">
        <f>IF((AND(F30="LIVE",Y30=TRUE)),IF(VLOOKUP(A30,[1]RawData!A:DJ,98,FALSE)="","No Workaround Frequency",VLOOKUP(A30,[1]RawData!A:DJ,98,FALSE)),"")</f>
        <v/>
      </c>
      <c r="AB30" s="57" t="str">
        <f>IF((AND(F30="LIVE",Y30=TRUE)),IF(VLOOKUP(A30,[1]RawData!A:DJ,99,FALSE)="","No Xoserve FTEs",VLOOKUP(A30,[1]RawData!A:DJ,99,FALSE)),"")</f>
        <v/>
      </c>
      <c r="AC30" s="57" t="str">
        <f>IF((AND(F30="LIVE",Y30=TRUE)),IF(VLOOKUP(A30,[1]RawData!A:DJ,94,FALSE)="","No Workaround Intensity",VLOOKUP(A30,[1]RawData!A:DJ,94,FALSE)),"")</f>
        <v/>
      </c>
      <c r="AD30" s="57" t="str">
        <f>IF((AND(F30="LIVE",Y30=TRUE)),IF(VLOOKUP(A30,[1]RawData!A:DJ,87,FALSE)="","No Lifespan Date",VLOOKUP(A30,[1]RawData!A:DJ,87,FALSE)),"")</f>
        <v/>
      </c>
      <c r="AE30" s="57" t="str">
        <f>IF(F30="LIVE",IF(VLOOKUP(A30,[1]RawData!A:DJ,100,FALSE)="","No Change Driver",VLOOKUP(A30,[1]RawData!A:DJ,100,FALSE)),"")</f>
        <v>ChMC endorsed Change Proposal</v>
      </c>
      <c r="AF30" s="57" t="str">
        <f>IF(F30="LIVE",IF(VLOOKUP(A30,[1]RawData!A:DJ,101,FALSE)="","No Change Beneficiary",VLOOKUP(A30,[1]RawData!A:DJ,101,FALSE)),"")</f>
        <v>All UK Gas Market Participants</v>
      </c>
      <c r="AG30" s="57" t="b">
        <f>VLOOKUP(A30,[1]RawData!A:DJ,102,FALSE)</f>
        <v>1</v>
      </c>
      <c r="AH30" s="57" t="b">
        <f>VLOOKUP(A30,[1]RawData!A:DJ,103,FALSE)</f>
        <v>1</v>
      </c>
      <c r="AI30" s="57" t="b">
        <f>VLOOKUP(A30,[1]RawData!A:DJ,104,FALSE)</f>
        <v>1</v>
      </c>
      <c r="AJ30" s="57" t="str">
        <f>IF(F30="LIVE",IF(VLOOKUP(A30,[1]RawData!A:DJ,106,FALSE)="","No DSC Service Area",VLOOKUP(A30,[1]RawData!A:DJ,106,FALSE)),"")</f>
        <v>Service Area 1: Manage Supply Point Registration</v>
      </c>
      <c r="AK30" s="57" t="str">
        <f>IF(F30="LIVE",IF(VLOOKUP(A30,[1]RawData!A:DJ,107,FALSE)="","No Number of impacted DSC Service Areas",VLOOKUP(A30,[1]RawData!A:DJ,107,FALSE)),"")</f>
        <v>One</v>
      </c>
      <c r="AL30" s="57" t="str">
        <f>IF(F30="LIVE",IF(VLOOKUP(A30,[1]RawData!A:DJ,108,FALSE)="","No Change Improvement Scale",VLOOKUP(A30,[1]RawData!A:DJ,108,FALSE)),"")</f>
        <v>Medium</v>
      </c>
      <c r="AM30" s="60" t="b">
        <f>VLOOKUP(A30,[1]RawData!A:DJ,88,FALSE)</f>
        <v>0</v>
      </c>
      <c r="AN30" s="60" t="b">
        <f>VLOOKUP(A30,[1]RawData!A:DJ,90,FALSE)</f>
        <v>0</v>
      </c>
      <c r="AO30" s="60" t="b">
        <f>VLOOKUP(A30,[1]RawData!A:DJ,89,FALSE)</f>
        <v>0</v>
      </c>
      <c r="AP30" s="60" t="b">
        <f>VLOOKUP(A30,[1]RawData!A:DJ,109,FALSE)</f>
        <v>0</v>
      </c>
      <c r="AQ30" s="60" t="b">
        <f>VLOOKUP(A30,[1]RawData!A:DJ,96,FALSE)</f>
        <v>1</v>
      </c>
      <c r="AR30" s="60" t="b">
        <f>VLOOKUP(A30,[1]RawData!A:DJ,110,FALSE)</f>
        <v>0</v>
      </c>
      <c r="AS30" s="57">
        <f>IF(VLOOKUP($A30,[1]RawData!$A:$DJ,111,FALSE)="","No Date",VLOOKUP($A30,[1]RawData!$A:$DJ,111,FALSE))</f>
        <v>43110</v>
      </c>
      <c r="AT30" s="57">
        <f>IF(VLOOKUP($A30,[1]RawData!$A:$DJ,112,FALSE)="","No Date",VLOOKUP($A30,[1]RawData!$A:$DJ,112,FALSE))</f>
        <v>43138</v>
      </c>
      <c r="AU30" s="57">
        <f>IF(VLOOKUP($A30,[1]RawData!$A:$DJ,114,FALSE)="","No Date",VLOOKUP($A30,[1]RawData!$A:$DJ,114,FALSE))</f>
        <v>43201</v>
      </c>
      <c r="AV30" s="57" t="str">
        <f>IF(VLOOKUP($A30,[1]RawData!$A:$DJ,113,FALSE)="","No Date",VLOOKUP($A30,[1]RawData!$A:$DJ,113,FALSE))</f>
        <v>No Date</v>
      </c>
    </row>
    <row r="31" spans="1:48" ht="14.45" x14ac:dyDescent="0.3">
      <c r="A31" s="62" t="s">
        <v>193</v>
      </c>
      <c r="B31" s="54" t="str">
        <f>VLOOKUP(G31,[1]StatusMappings!A:B,2,FALSE)</f>
        <v>2. Change sanction/approved and in project delivery</v>
      </c>
      <c r="C31" s="56" t="s">
        <v>19</v>
      </c>
      <c r="D31" s="54" t="str">
        <f>VLOOKUP(A31,[1]RawData!A:DJ,2,FALSE)</f>
        <v>Insertion of Maximum Number of Occurrences in Meter Inspection Date Notice (MID) File.</v>
      </c>
      <c r="E31" s="54" t="str">
        <f>VLOOKUP(A31,[1]RawData!A:DJ,20,FALSE)</f>
        <v>CR (Internal)</v>
      </c>
      <c r="F31" s="51" t="str">
        <f>VLOOKUP(A31,[1]RawData!A:DJ,21,FALSE)</f>
        <v>LIVE</v>
      </c>
      <c r="G31" s="51" t="str">
        <f>VLOOKUP(A31,[1]RawData!A:DJ,3,FALSE)</f>
        <v>D1 - Change in delivery</v>
      </c>
      <c r="H31" s="58">
        <f t="shared" si="0"/>
        <v>0</v>
      </c>
      <c r="I31" s="58" t="str">
        <f>IF(ISNA(VLOOKUP(A31,[1]PrioritisationVariables!L:P,3,FALSE)),"",(VLOOKUP(A31,[1]PrioritisationVariables!L:P,3,FALSE)))</f>
        <v/>
      </c>
      <c r="J31" s="59" t="str">
        <f>IF(ISNA(VLOOKUP(A31,[1]PrioritisationVariables!L:P,5,FALSE)),"",(VLOOKUP(A31,[1]PrioritisationVariables!L:P,5,FALSE)))</f>
        <v/>
      </c>
      <c r="K31" s="57" t="str">
        <f>IF(F31="LIVE",IF(VLOOKUP(A31,[1]RawData!A:DJ,79,FALSE)="","No Platform",VLOOKUP(A31,[1]RawData!A:DJ,79,FALSE)),"")</f>
        <v>R &amp; N</v>
      </c>
      <c r="L31" s="57">
        <f>IF(VLOOKUP(A31,[1]RawData!A:DJ,9,FALSE)="","No Date",VLOOKUP(A31,[1]RawData!A:DJ,9,FALSE))</f>
        <v>43060</v>
      </c>
      <c r="M31" s="60" t="str">
        <f>VLOOKUP(A31,[1]RawData!A:DJ,16,FALSE)</f>
        <v>Rachel Hinsley/Dave Addison</v>
      </c>
      <c r="N31" s="57" t="str">
        <f>IF(F31="LIVE",IF(VLOOKUP(A31,[1]RawData!A:DJ,19,FALSE)="","No Project Manager",VLOOKUP(A31,[1]RawData!A:DJ,19,FALSE)),"")</f>
        <v>Padmini Duvvuri</v>
      </c>
      <c r="O31" s="61" t="str">
        <f>VLOOKUP(A31,[1]RawData!A:DJ,77,FALSE)</f>
        <v>3</v>
      </c>
      <c r="P31" s="60" t="str">
        <f>VLOOKUP(A31,[1]RawData!A:DJ,78,FALSE)</f>
        <v/>
      </c>
      <c r="Q31" s="57" t="str">
        <f>IF(F31="LIVE",IF(VLOOKUP(A31,[1]RawData!A:DJ,81,FALSE)="","No Delivery Team",VLOOKUP(A31,[1]RawData!A:DJ,81,FALSE)),"")</f>
        <v>Third Party SI / Service Provider</v>
      </c>
      <c r="R31" s="60" t="str">
        <f>VLOOKUP(A31,[1]RawData!A:DJ,80,FALSE)</f>
        <v/>
      </c>
      <c r="S31" s="57">
        <f>IF(F31="LIVE",IF(VLOOKUP(A31,[1]RawData!A:DJ,60,FALSE)="","No Date",VLOOKUP(A31,[1]RawData!A:DJ,60,FALSE)),"")</f>
        <v>43413</v>
      </c>
      <c r="T31" s="57" t="str">
        <f>IF(VLOOKUP(A31,[1]RawData!A:DJ,61,FALSE)="","No Date",VLOOKUP(A31,[1]RawData!A:DJ,61,FALSE))</f>
        <v>No Date</v>
      </c>
      <c r="U31" s="57">
        <f>IF(F31="LIVE",IF(VLOOKUP(A31,[1]RawData!A:DJ,11,FALSE)="","No Date",VLOOKUP(A31,[1]RawData!A:DJ,11,FALSE)),"")</f>
        <v>43413</v>
      </c>
      <c r="V31" s="57" t="str">
        <f>IF(F31="LIVE",IF(VLOOKUP(A31,[1]RawData!A:DJ,82,FALSE)="","No Application",VLOOKUP(A31,[1]RawData!A:DJ,82,FALSE)),"")</f>
        <v>ISU</v>
      </c>
      <c r="W31" s="57" t="str">
        <f>IF(F31="LIVE",IF(VLOOKUP(A31,[1]RawData!A:DJ,83,FALSE)="","No Process",VLOOKUP(A31,[1]RawData!A:DJ,83,FALSE)),"")</f>
        <v>No Process</v>
      </c>
      <c r="X31" s="57" t="str">
        <f>IF(F31="LIVE",IF(VLOOKUP(A31,[1]RawData!A:DJ,84,FALSE)="","No Delivery Effort",VLOOKUP(A31,[1]RawData!A:DJ,84,FALSE)),"")</f>
        <v>0-30days</v>
      </c>
      <c r="Y31" s="60" t="b">
        <f>VLOOKUP(A31,[1]RawData!A:DJ,85,FALSE)</f>
        <v>0</v>
      </c>
      <c r="Z31" s="57" t="str">
        <f>IF((AND(F31="LIVE",Y31=TRUE)),IF(VLOOKUP(A31,[1]RawData!A:DJ,86,FALSE)="","No Workaround Accountability",VLOOKUP(A31,[1]RawData!A:DJ,86,FALSE)),"")</f>
        <v/>
      </c>
      <c r="AA31" s="57" t="str">
        <f>IF((AND(F31="LIVE",Y31=TRUE)),IF(VLOOKUP(A31,[1]RawData!A:DJ,98,FALSE)="","No Workaround Frequency",VLOOKUP(A31,[1]RawData!A:DJ,98,FALSE)),"")</f>
        <v/>
      </c>
      <c r="AB31" s="57" t="str">
        <f>IF((AND(F31="LIVE",Y31=TRUE)),IF(VLOOKUP(A31,[1]RawData!A:DJ,99,FALSE)="","No Xoserve FTEs",VLOOKUP(A31,[1]RawData!A:DJ,99,FALSE)),"")</f>
        <v/>
      </c>
      <c r="AC31" s="57" t="str">
        <f>IF((AND(F31="LIVE",Y31=TRUE)),IF(VLOOKUP(A31,[1]RawData!A:DJ,94,FALSE)="","No Workaround Intensity",VLOOKUP(A31,[1]RawData!A:DJ,94,FALSE)),"")</f>
        <v/>
      </c>
      <c r="AD31" s="57" t="str">
        <f>IF((AND(F31="LIVE",Y31=TRUE)),IF(VLOOKUP(A31,[1]RawData!A:DJ,87,FALSE)="","No Lifespan Date",VLOOKUP(A31,[1]RawData!A:DJ,87,FALSE)),"")</f>
        <v/>
      </c>
      <c r="AE31" s="57" t="str">
        <f>IF(F31="LIVE",IF(VLOOKUP(A31,[1]RawData!A:DJ,100,FALSE)="","No Change Driver",VLOOKUP(A31,[1]RawData!A:DJ,100,FALSE)),"")</f>
        <v>Xoserve Internal CR (business improvement initiative)</v>
      </c>
      <c r="AF31" s="57" t="str">
        <f>IF(F31="LIVE",IF(VLOOKUP(A31,[1]RawData!A:DJ,101,FALSE)="","No Change Beneficiary",VLOOKUP(A31,[1]RawData!A:DJ,101,FALSE)),"")</f>
        <v>Xoserve Only</v>
      </c>
      <c r="AG31" s="57" t="b">
        <f>VLOOKUP(A31,[1]RawData!A:DJ,102,FALSE)</f>
        <v>0</v>
      </c>
      <c r="AH31" s="57" t="b">
        <f>VLOOKUP(A31,[1]RawData!A:DJ,103,FALSE)</f>
        <v>0</v>
      </c>
      <c r="AI31" s="57" t="b">
        <f>VLOOKUP(A31,[1]RawData!A:DJ,104,FALSE)</f>
        <v>0</v>
      </c>
      <c r="AJ31" s="57" t="str">
        <f>IF(F31="LIVE",IF(VLOOKUP(A31,[1]RawData!A:DJ,106,FALSE)="","No DSC Service Area",VLOOKUP(A31,[1]RawData!A:DJ,106,FALSE)),"")</f>
        <v>Service Area 23: Internal</v>
      </c>
      <c r="AK31" s="57" t="str">
        <f>IF(F31="LIVE",IF(VLOOKUP(A31,[1]RawData!A:DJ,107,FALSE)="","No Number of impacted DSC Service Areas",VLOOKUP(A31,[1]RawData!A:DJ,107,FALSE)),"")</f>
        <v>None (Xoserve internal initiative)</v>
      </c>
      <c r="AL31" s="57" t="str">
        <f>IF(F31="LIVE",IF(VLOOKUP(A31,[1]RawData!A:DJ,108,FALSE)="","No Change Improvement Scale",VLOOKUP(A31,[1]RawData!A:DJ,108,FALSE)),"")</f>
        <v>Medium</v>
      </c>
      <c r="AM31" s="60" t="b">
        <f>VLOOKUP(A31,[1]RawData!A:DJ,88,FALSE)</f>
        <v>0</v>
      </c>
      <c r="AN31" s="60" t="b">
        <f>VLOOKUP(A31,[1]RawData!A:DJ,90,FALSE)</f>
        <v>0</v>
      </c>
      <c r="AO31" s="60" t="b">
        <f>VLOOKUP(A31,[1]RawData!A:DJ,89,FALSE)</f>
        <v>0</v>
      </c>
      <c r="AP31" s="60" t="b">
        <f>VLOOKUP(A31,[1]RawData!A:DJ,109,FALSE)</f>
        <v>0</v>
      </c>
      <c r="AQ31" s="60" t="b">
        <f>VLOOKUP(A31,[1]RawData!A:DJ,96,FALSE)</f>
        <v>0</v>
      </c>
      <c r="AR31" s="60" t="b">
        <f>VLOOKUP(A31,[1]RawData!A:DJ,110,FALSE)</f>
        <v>0</v>
      </c>
      <c r="AS31" s="57" t="str">
        <f>IF(VLOOKUP($A31,[1]RawData!$A:$DJ,111,FALSE)="","No Date",VLOOKUP($A31,[1]RawData!$A:$DJ,111,FALSE))</f>
        <v>No Date</v>
      </c>
      <c r="AT31" s="57">
        <f>IF(VLOOKUP($A31,[1]RawData!$A:$DJ,112,FALSE)="","No Date",VLOOKUP($A31,[1]RawData!$A:$DJ,112,FALSE))</f>
        <v>43138</v>
      </c>
      <c r="AU31" s="57">
        <f>IF(VLOOKUP($A31,[1]RawData!$A:$DJ,114,FALSE)="","No Date",VLOOKUP($A31,[1]RawData!$A:$DJ,114,FALSE))</f>
        <v>43201</v>
      </c>
      <c r="AV31" s="57" t="str">
        <f>IF(VLOOKUP($A31,[1]RawData!$A:$DJ,113,FALSE)="","No Date",VLOOKUP($A31,[1]RawData!$A:$DJ,113,FALSE))</f>
        <v>No Date</v>
      </c>
    </row>
    <row r="32" spans="1:48" ht="14.45" x14ac:dyDescent="0.3">
      <c r="A32" s="62" t="s">
        <v>194</v>
      </c>
      <c r="B32" s="54" t="str">
        <f>VLOOKUP(G32,[1]StatusMappings!A:B,2,FALSE)</f>
        <v>2. Change sanction/approved and in project delivery</v>
      </c>
      <c r="C32" s="56" t="s">
        <v>19</v>
      </c>
      <c r="D32" s="54" t="str">
        <f>VLOOKUP(A32,[1]RawData!A:DJ,2,FALSE)</f>
        <v>New File Level Rejection</v>
      </c>
      <c r="E32" s="54" t="str">
        <f>VLOOKUP(A32,[1]RawData!A:DJ,20,FALSE)</f>
        <v>CR (Internal)</v>
      </c>
      <c r="F32" s="51" t="str">
        <f>VLOOKUP(A32,[1]RawData!A:DJ,21,FALSE)</f>
        <v>LIVE</v>
      </c>
      <c r="G32" s="51" t="str">
        <f>VLOOKUP(A32,[1]RawData!A:DJ,3,FALSE)</f>
        <v>D1 - Change in delivery</v>
      </c>
      <c r="H32" s="58">
        <f t="shared" si="0"/>
        <v>0</v>
      </c>
      <c r="I32" s="58" t="str">
        <f>IF(ISNA(VLOOKUP(A32,[1]PrioritisationVariables!L:P,3,FALSE)),"",(VLOOKUP(A32,[1]PrioritisationVariables!L:P,3,FALSE)))</f>
        <v/>
      </c>
      <c r="J32" s="59" t="str">
        <f>IF(ISNA(VLOOKUP(A32,[1]PrioritisationVariables!L:P,5,FALSE)),"",(VLOOKUP(A32,[1]PrioritisationVariables!L:P,5,FALSE)))</f>
        <v/>
      </c>
      <c r="K32" s="57" t="str">
        <f>IF(F32="LIVE",IF(VLOOKUP(A32,[1]RawData!A:DJ,79,FALSE)="","No Platform",VLOOKUP(A32,[1]RawData!A:DJ,79,FALSE)),"")</f>
        <v>R &amp; N</v>
      </c>
      <c r="L32" s="57">
        <f>IF(VLOOKUP(A32,[1]RawData!A:DJ,9,FALSE)="","No Date",VLOOKUP(A32,[1]RawData!A:DJ,9,FALSE))</f>
        <v>43060</v>
      </c>
      <c r="M32" s="60" t="str">
        <f>VLOOKUP(A32,[1]RawData!A:DJ,16,FALSE)</f>
        <v>Rachel Hinsley/Dave Addison</v>
      </c>
      <c r="N32" s="57" t="str">
        <f>IF(F32="LIVE",IF(VLOOKUP(A32,[1]RawData!A:DJ,19,FALSE)="","No Project Manager",VLOOKUP(A32,[1]RawData!A:DJ,19,FALSE)),"")</f>
        <v>Padmini Duvvuri</v>
      </c>
      <c r="O32" s="61" t="str">
        <f>VLOOKUP(A32,[1]RawData!A:DJ,77,FALSE)</f>
        <v>3</v>
      </c>
      <c r="P32" s="60" t="str">
        <f>VLOOKUP(A32,[1]RawData!A:DJ,78,FALSE)</f>
        <v/>
      </c>
      <c r="Q32" s="57" t="str">
        <f>IF(F32="LIVE",IF(VLOOKUP(A32,[1]RawData!A:DJ,81,FALSE)="","No Delivery Team",VLOOKUP(A32,[1]RawData!A:DJ,81,FALSE)),"")</f>
        <v>Third Party SI / Service Provider</v>
      </c>
      <c r="R32" s="60" t="str">
        <f>VLOOKUP(A32,[1]RawData!A:DJ,80,FALSE)</f>
        <v/>
      </c>
      <c r="S32" s="57">
        <f>IF(F32="LIVE",IF(VLOOKUP(A32,[1]RawData!A:DJ,60,FALSE)="","No Date",VLOOKUP(A32,[1]RawData!A:DJ,60,FALSE)),"")</f>
        <v>43413</v>
      </c>
      <c r="T32" s="57" t="str">
        <f>IF(VLOOKUP(A32,[1]RawData!A:DJ,61,FALSE)="","No Date",VLOOKUP(A32,[1]RawData!A:DJ,61,FALSE))</f>
        <v>No Date</v>
      </c>
      <c r="U32" s="57">
        <f>IF(F32="LIVE",IF(VLOOKUP(A32,[1]RawData!A:DJ,11,FALSE)="","No Date",VLOOKUP(A32,[1]RawData!A:DJ,11,FALSE)),"")</f>
        <v>43405</v>
      </c>
      <c r="V32" s="57" t="str">
        <f>IF(F32="LIVE",IF(VLOOKUP(A32,[1]RawData!A:DJ,82,FALSE)="","No Application",VLOOKUP(A32,[1]RawData!A:DJ,82,FALSE)),"")</f>
        <v>ISU</v>
      </c>
      <c r="W32" s="57" t="str">
        <f>IF(F32="LIVE",IF(VLOOKUP(A32,[1]RawData!A:DJ,83,FALSE)="","No Process",VLOOKUP(A32,[1]RawData!A:DJ,83,FALSE)),"")</f>
        <v>Invoicing</v>
      </c>
      <c r="X32" s="57" t="str">
        <f>IF(F32="LIVE",IF(VLOOKUP(A32,[1]RawData!A:DJ,84,FALSE)="","No Delivery Effort",VLOOKUP(A32,[1]RawData!A:DJ,84,FALSE)),"")</f>
        <v>0-30days</v>
      </c>
      <c r="Y32" s="60" t="b">
        <f>VLOOKUP(A32,[1]RawData!A:DJ,85,FALSE)</f>
        <v>0</v>
      </c>
      <c r="Z32" s="57" t="str">
        <f>IF((AND(F32="LIVE",Y32=TRUE)),IF(VLOOKUP(A32,[1]RawData!A:DJ,86,FALSE)="","No Workaround Accountability",VLOOKUP(A32,[1]RawData!A:DJ,86,FALSE)),"")</f>
        <v/>
      </c>
      <c r="AA32" s="57" t="str">
        <f>IF((AND(F32="LIVE",Y32=TRUE)),IF(VLOOKUP(A32,[1]RawData!A:DJ,98,FALSE)="","No Workaround Frequency",VLOOKUP(A32,[1]RawData!A:DJ,98,FALSE)),"")</f>
        <v/>
      </c>
      <c r="AB32" s="57" t="str">
        <f>IF((AND(F32="LIVE",Y32=TRUE)),IF(VLOOKUP(A32,[1]RawData!A:DJ,99,FALSE)="","No Xoserve FTEs",VLOOKUP(A32,[1]RawData!A:DJ,99,FALSE)),"")</f>
        <v/>
      </c>
      <c r="AC32" s="57" t="str">
        <f>IF((AND(F32="LIVE",Y32=TRUE)),IF(VLOOKUP(A32,[1]RawData!A:DJ,94,FALSE)="","No Workaround Intensity",VLOOKUP(A32,[1]RawData!A:DJ,94,FALSE)),"")</f>
        <v/>
      </c>
      <c r="AD32" s="57" t="str">
        <f>IF((AND(F32="LIVE",Y32=TRUE)),IF(VLOOKUP(A32,[1]RawData!A:DJ,87,FALSE)="","No Lifespan Date",VLOOKUP(A32,[1]RawData!A:DJ,87,FALSE)),"")</f>
        <v/>
      </c>
      <c r="AE32" s="57" t="str">
        <f>IF(F32="LIVE",IF(VLOOKUP(A32,[1]RawData!A:DJ,100,FALSE)="","No Change Driver",VLOOKUP(A32,[1]RawData!A:DJ,100,FALSE)),"")</f>
        <v>ChMC endorsed Change Proposal</v>
      </c>
      <c r="AF32" s="57" t="str">
        <f>IF(F32="LIVE",IF(VLOOKUP(A32,[1]RawData!A:DJ,101,FALSE)="","No Change Beneficiary",VLOOKUP(A32,[1]RawData!A:DJ,101,FALSE)),"")</f>
        <v>One Market Group</v>
      </c>
      <c r="AG32" s="57" t="b">
        <f>VLOOKUP(A32,[1]RawData!A:DJ,102,FALSE)</f>
        <v>1</v>
      </c>
      <c r="AH32" s="57" t="b">
        <f>VLOOKUP(A32,[1]RawData!A:DJ,103,FALSE)</f>
        <v>0</v>
      </c>
      <c r="AI32" s="57" t="b">
        <f>VLOOKUP(A32,[1]RawData!A:DJ,104,FALSE)</f>
        <v>0</v>
      </c>
      <c r="AJ32" s="57" t="str">
        <f>IF(F32="LIVE",IF(VLOOKUP(A32,[1]RawData!A:DJ,106,FALSE)="","No DSC Service Area",VLOOKUP(A32,[1]RawData!A:DJ,106,FALSE)),"")</f>
        <v>Service Area 1: Manage Supply Point Registration</v>
      </c>
      <c r="AK32" s="57" t="str">
        <f>IF(F32="LIVE",IF(VLOOKUP(A32,[1]RawData!A:DJ,107,FALSE)="","No Number of impacted DSC Service Areas",VLOOKUP(A32,[1]RawData!A:DJ,107,FALSE)),"")</f>
        <v>One</v>
      </c>
      <c r="AL32" s="57" t="str">
        <f>IF(F32="LIVE",IF(VLOOKUP(A32,[1]RawData!A:DJ,108,FALSE)="","No Change Improvement Scale",VLOOKUP(A32,[1]RawData!A:DJ,108,FALSE)),"")</f>
        <v>Low</v>
      </c>
      <c r="AM32" s="60" t="b">
        <f>VLOOKUP(A32,[1]RawData!A:DJ,88,FALSE)</f>
        <v>0</v>
      </c>
      <c r="AN32" s="60" t="b">
        <f>VLOOKUP(A32,[1]RawData!A:DJ,90,FALSE)</f>
        <v>0</v>
      </c>
      <c r="AO32" s="60" t="b">
        <f>VLOOKUP(A32,[1]RawData!A:DJ,89,FALSE)</f>
        <v>0</v>
      </c>
      <c r="AP32" s="60" t="b">
        <f>VLOOKUP(A32,[1]RawData!A:DJ,109,FALSE)</f>
        <v>0</v>
      </c>
      <c r="AQ32" s="60" t="b">
        <f>VLOOKUP(A32,[1]RawData!A:DJ,96,FALSE)</f>
        <v>0</v>
      </c>
      <c r="AR32" s="60" t="b">
        <f>VLOOKUP(A32,[1]RawData!A:DJ,110,FALSE)</f>
        <v>0</v>
      </c>
      <c r="AS32" s="57" t="str">
        <f>IF(VLOOKUP($A32,[1]RawData!$A:$DJ,111,FALSE)="","No Date",VLOOKUP($A32,[1]RawData!$A:$DJ,111,FALSE))</f>
        <v>No Date</v>
      </c>
      <c r="AT32" s="57">
        <f>IF(VLOOKUP($A32,[1]RawData!$A:$DJ,112,FALSE)="","No Date",VLOOKUP($A32,[1]RawData!$A:$DJ,112,FALSE))</f>
        <v>43138</v>
      </c>
      <c r="AU32" s="57">
        <f>IF(VLOOKUP($A32,[1]RawData!$A:$DJ,114,FALSE)="","No Date",VLOOKUP($A32,[1]RawData!$A:$DJ,114,FALSE))</f>
        <v>43201</v>
      </c>
      <c r="AV32" s="57" t="str">
        <f>IF(VLOOKUP($A32,[1]RawData!$A:$DJ,113,FALSE)="","No Date",VLOOKUP($A32,[1]RawData!$A:$DJ,113,FALSE))</f>
        <v>No Date</v>
      </c>
    </row>
    <row r="33" spans="1:48" ht="14.45" x14ac:dyDescent="0.3">
      <c r="A33" s="62" t="s">
        <v>196</v>
      </c>
      <c r="B33" s="54" t="str">
        <f>VLOOKUP(G33,[1]StatusMappings!A:B,2,FALSE)</f>
        <v>2. Change sanction/approved and in project delivery</v>
      </c>
      <c r="C33" s="56" t="s">
        <v>19</v>
      </c>
      <c r="D33" s="54" t="str">
        <f>VLOOKUP(A33,[1]RawData!A:DJ,2,FALSE)</f>
        <v>File Format Should Have Changes</v>
      </c>
      <c r="E33" s="54" t="str">
        <f>VLOOKUP(A33,[1]RawData!A:DJ,20,FALSE)</f>
        <v>CR (Internal)</v>
      </c>
      <c r="F33" s="51" t="str">
        <f>VLOOKUP(A33,[1]RawData!A:DJ,21,FALSE)</f>
        <v>LIVE</v>
      </c>
      <c r="G33" s="51" t="str">
        <f>VLOOKUP(A33,[1]RawData!A:DJ,3,FALSE)</f>
        <v>D1 - Change in delivery</v>
      </c>
      <c r="H33" s="58">
        <f t="shared" si="0"/>
        <v>0</v>
      </c>
      <c r="I33" s="58" t="str">
        <f>IF(ISNA(VLOOKUP(A33,[1]PrioritisationVariables!L:P,3,FALSE)),"",(VLOOKUP(A33,[1]PrioritisationVariables!L:P,3,FALSE)))</f>
        <v>TBP</v>
      </c>
      <c r="J33" s="59" t="str">
        <f>IF(ISNA(VLOOKUP(A33,[1]PrioritisationVariables!L:P,5,FALSE)),"",(VLOOKUP(A33,[1]PrioritisationVariables!L:P,5,FALSE)))</f>
        <v>Low</v>
      </c>
      <c r="K33" s="57" t="str">
        <f>IF(F33="LIVE",IF(VLOOKUP(A33,[1]RawData!A:DJ,79,FALSE)="","No Platform",VLOOKUP(A33,[1]RawData!A:DJ,79,FALSE)),"")</f>
        <v>R &amp; N</v>
      </c>
      <c r="L33" s="57">
        <f>IF(VLOOKUP(A33,[1]RawData!A:DJ,9,FALSE)="","No Date",VLOOKUP(A33,[1]RawData!A:DJ,9,FALSE))</f>
        <v>42720</v>
      </c>
      <c r="M33" s="60" t="str">
        <f>VLOOKUP(A33,[1]RawData!A:DJ,16,FALSE)</f>
        <v>Marie Berlin</v>
      </c>
      <c r="N33" s="57" t="str">
        <f>IF(F33="LIVE",IF(VLOOKUP(A33,[1]RawData!A:DJ,19,FALSE)="","No Project Manager",VLOOKUP(A33,[1]RawData!A:DJ,19,FALSE)),"")</f>
        <v>Padmini Duvvuri</v>
      </c>
      <c r="O33" s="61" t="str">
        <f>VLOOKUP(A33,[1]RawData!A:DJ,77,FALSE)</f>
        <v>3</v>
      </c>
      <c r="P33" s="60" t="str">
        <f>VLOOKUP(A33,[1]RawData!A:DJ,78,FALSE)</f>
        <v>UKLP IADBI280v3</v>
      </c>
      <c r="Q33" s="57" t="str">
        <f>IF(F33="LIVE",IF(VLOOKUP(A33,[1]RawData!A:DJ,81,FALSE)="","No Delivery Team",VLOOKUP(A33,[1]RawData!A:DJ,81,FALSE)),"")</f>
        <v>Third Party SI / Service Provider</v>
      </c>
      <c r="R33" s="60" t="str">
        <f>VLOOKUP(A33,[1]RawData!A:DJ,80,FALSE)</f>
        <v/>
      </c>
      <c r="S33" s="57">
        <f>IF(F33="LIVE",IF(VLOOKUP(A33,[1]RawData!A:DJ,60,FALSE)="","No Date",VLOOKUP(A33,[1]RawData!A:DJ,60,FALSE)),"")</f>
        <v>43413</v>
      </c>
      <c r="T33" s="57" t="str">
        <f>IF(VLOOKUP(A33,[1]RawData!A:DJ,61,FALSE)="","No Date",VLOOKUP(A33,[1]RawData!A:DJ,61,FALSE))</f>
        <v>No Date</v>
      </c>
      <c r="U33" s="57">
        <f>IF(F33="LIVE",IF(VLOOKUP(A33,[1]RawData!A:DJ,11,FALSE)="","No Date",VLOOKUP(A33,[1]RawData!A:DJ,11,FALSE)),"")</f>
        <v>43252</v>
      </c>
      <c r="V33" s="57" t="str">
        <f>IF(F33="LIVE",IF(VLOOKUP(A33,[1]RawData!A:DJ,82,FALSE)="","No Application",VLOOKUP(A33,[1]RawData!A:DJ,82,FALSE)),"")</f>
        <v>ISU</v>
      </c>
      <c r="W33" s="57" t="str">
        <f>IF(F33="LIVE",IF(VLOOKUP(A33,[1]RawData!A:DJ,83,FALSE)="","No Process",VLOOKUP(A33,[1]RawData!A:DJ,83,FALSE)),"")</f>
        <v>Other</v>
      </c>
      <c r="X33" s="57" t="str">
        <f>IF(F33="LIVE",IF(VLOOKUP(A33,[1]RawData!A:DJ,84,FALSE)="","No Delivery Effort",VLOOKUP(A33,[1]RawData!A:DJ,84,FALSE)),"")</f>
        <v>31-100days</v>
      </c>
      <c r="Y33" s="60" t="b">
        <f>VLOOKUP(A33,[1]RawData!A:DJ,85,FALSE)</f>
        <v>0</v>
      </c>
      <c r="Z33" s="57" t="str">
        <f>IF((AND(F33="LIVE",Y33=TRUE)),IF(VLOOKUP(A33,[1]RawData!A:DJ,86,FALSE)="","No Workaround Accountability",VLOOKUP(A33,[1]RawData!A:DJ,86,FALSE)),"")</f>
        <v/>
      </c>
      <c r="AA33" s="57" t="str">
        <f>IF((AND(F33="LIVE",Y33=TRUE)),IF(VLOOKUP(A33,[1]RawData!A:DJ,98,FALSE)="","No Workaround Frequency",VLOOKUP(A33,[1]RawData!A:DJ,98,FALSE)),"")</f>
        <v/>
      </c>
      <c r="AB33" s="57" t="str">
        <f>IF((AND(F33="LIVE",Y33=TRUE)),IF(VLOOKUP(A33,[1]RawData!A:DJ,99,FALSE)="","No Xoserve FTEs",VLOOKUP(A33,[1]RawData!A:DJ,99,FALSE)),"")</f>
        <v/>
      </c>
      <c r="AC33" s="57" t="str">
        <f>IF((AND(F33="LIVE",Y33=TRUE)),IF(VLOOKUP(A33,[1]RawData!A:DJ,94,FALSE)="","No Workaround Intensity",VLOOKUP(A33,[1]RawData!A:DJ,94,FALSE)),"")</f>
        <v/>
      </c>
      <c r="AD33" s="57" t="str">
        <f>IF((AND(F33="LIVE",Y33=TRUE)),IF(VLOOKUP(A33,[1]RawData!A:DJ,87,FALSE)="","No Lifespan Date",VLOOKUP(A33,[1]RawData!A:DJ,87,FALSE)),"")</f>
        <v/>
      </c>
      <c r="AE33" s="57" t="str">
        <f>IF(F33="LIVE",IF(VLOOKUP(A33,[1]RawData!A:DJ,100,FALSE)="","No Change Driver",VLOOKUP(A33,[1]RawData!A:DJ,100,FALSE)),"")</f>
        <v>ChMC endorsed Change Proposal</v>
      </c>
      <c r="AF33" s="57" t="str">
        <f>IF(F33="LIVE",IF(VLOOKUP(A33,[1]RawData!A:DJ,101,FALSE)="","No Change Beneficiary",VLOOKUP(A33,[1]RawData!A:DJ,101,FALSE)),"")</f>
        <v>Multiple Market Groups</v>
      </c>
      <c r="AG33" s="57" t="b">
        <f>VLOOKUP(A33,[1]RawData!A:DJ,102,FALSE)</f>
        <v>1</v>
      </c>
      <c r="AH33" s="57" t="b">
        <f>VLOOKUP(A33,[1]RawData!A:DJ,103,FALSE)</f>
        <v>0</v>
      </c>
      <c r="AI33" s="57" t="b">
        <f>VLOOKUP(A33,[1]RawData!A:DJ,104,FALSE)</f>
        <v>0</v>
      </c>
      <c r="AJ33" s="57" t="str">
        <f>IF(F33="LIVE",IF(VLOOKUP(A33,[1]RawData!A:DJ,106,FALSE)="","No DSC Service Area",VLOOKUP(A33,[1]RawData!A:DJ,106,FALSE)),"")</f>
        <v>Service Area 1: Manage Supply Point Registration</v>
      </c>
      <c r="AK33" s="57" t="str">
        <f>IF(F33="LIVE",IF(VLOOKUP(A33,[1]RawData!A:DJ,107,FALSE)="","No Number of impacted DSC Service Areas",VLOOKUP(A33,[1]RawData!A:DJ,107,FALSE)),"")</f>
        <v>Two to Five</v>
      </c>
      <c r="AL33" s="57" t="str">
        <f>IF(F33="LIVE",IF(VLOOKUP(A33,[1]RawData!A:DJ,108,FALSE)="","No Change Improvement Scale",VLOOKUP(A33,[1]RawData!A:DJ,108,FALSE)),"")</f>
        <v>Low</v>
      </c>
      <c r="AM33" s="60" t="b">
        <f>VLOOKUP(A33,[1]RawData!A:DJ,88,FALSE)</f>
        <v>1</v>
      </c>
      <c r="AN33" s="60" t="b">
        <f>VLOOKUP(A33,[1]RawData!A:DJ,90,FALSE)</f>
        <v>0</v>
      </c>
      <c r="AO33" s="60" t="b">
        <f>VLOOKUP(A33,[1]RawData!A:DJ,89,FALSE)</f>
        <v>1</v>
      </c>
      <c r="AP33" s="60" t="b">
        <f>VLOOKUP(A33,[1]RawData!A:DJ,109,FALSE)</f>
        <v>0</v>
      </c>
      <c r="AQ33" s="60" t="b">
        <f>VLOOKUP(A33,[1]RawData!A:DJ,96,FALSE)</f>
        <v>0</v>
      </c>
      <c r="AR33" s="60" t="b">
        <f>VLOOKUP(A33,[1]RawData!A:DJ,110,FALSE)</f>
        <v>0</v>
      </c>
      <c r="AS33" s="57" t="str">
        <f>IF(VLOOKUP($A33,[1]RawData!$A:$DJ,111,FALSE)="","No Date",VLOOKUP($A33,[1]RawData!$A:$DJ,111,FALSE))</f>
        <v>No Date</v>
      </c>
      <c r="AT33" s="57">
        <f>IF(VLOOKUP($A33,[1]RawData!$A:$DJ,112,FALSE)="","No Date",VLOOKUP($A33,[1]RawData!$A:$DJ,112,FALSE))</f>
        <v>43138</v>
      </c>
      <c r="AU33" s="57">
        <f>IF(VLOOKUP($A33,[1]RawData!$A:$DJ,114,FALSE)="","No Date",VLOOKUP($A33,[1]RawData!$A:$DJ,114,FALSE))</f>
        <v>43201</v>
      </c>
      <c r="AV33" s="57" t="str">
        <f>IF(VLOOKUP($A33,[1]RawData!$A:$DJ,113,FALSE)="","No Date",VLOOKUP($A33,[1]RawData!$A:$DJ,113,FALSE))</f>
        <v>No Date</v>
      </c>
    </row>
    <row r="34" spans="1:48" ht="14.45" x14ac:dyDescent="0.3">
      <c r="A34" s="62" t="s">
        <v>199</v>
      </c>
      <c r="B34" s="54" t="str">
        <f>VLOOKUP(G34,[1]StatusMappings!A:B,2,FALSE)</f>
        <v>2. Change sanction/approved and in project delivery</v>
      </c>
      <c r="C34" s="56" t="s">
        <v>19</v>
      </c>
      <c r="D34" s="54" t="str">
        <f>VLOOKUP(A34,[1]RawData!A:DJ,2,FALSE)</f>
        <v>Read Validation Tolerances</v>
      </c>
      <c r="E34" s="54" t="str">
        <f>VLOOKUP(A34,[1]RawData!A:DJ,20,FALSE)</f>
        <v>CP</v>
      </c>
      <c r="F34" s="51" t="str">
        <f>VLOOKUP(A34,[1]RawData!A:DJ,21,FALSE)</f>
        <v>LIVE</v>
      </c>
      <c r="G34" s="51" t="str">
        <f>VLOOKUP(A34,[1]RawData!A:DJ,3,FALSE)</f>
        <v>D1 - Change in delivery</v>
      </c>
      <c r="H34" s="58">
        <f t="shared" ref="H34:H65" si="1">BW34</f>
        <v>0</v>
      </c>
      <c r="I34" s="58" t="str">
        <f>IF(ISNA(VLOOKUP(A34,[1]PrioritisationVariables!L:P,3,FALSE)),"",(VLOOKUP(A34,[1]PrioritisationVariables!L:P,3,FALSE)))</f>
        <v>TBP</v>
      </c>
      <c r="J34" s="59" t="str">
        <f>IF(ISNA(VLOOKUP(A34,[1]PrioritisationVariables!L:P,5,FALSE)),"",(VLOOKUP(A34,[1]PrioritisationVariables!L:P,5,FALSE)))</f>
        <v>Low</v>
      </c>
      <c r="K34" s="57" t="str">
        <f>IF(F34="LIVE",IF(VLOOKUP(A34,[1]RawData!A:DJ,79,FALSE)="","No Platform",VLOOKUP(A34,[1]RawData!A:DJ,79,FALSE)),"")</f>
        <v>R &amp; N</v>
      </c>
      <c r="L34" s="57">
        <f>IF(VLOOKUP(A34,[1]RawData!A:DJ,9,FALSE)="","No Date",VLOOKUP(A34,[1]RawData!A:DJ,9,FALSE))</f>
        <v>41997</v>
      </c>
      <c r="M34" s="60" t="str">
        <f>VLOOKUP(A34,[1]RawData!A:DJ,16,FALSE)</f>
        <v>Michelle Downes</v>
      </c>
      <c r="N34" s="57" t="str">
        <f>IF(F34="LIVE",IF(VLOOKUP(A34,[1]RawData!A:DJ,19,FALSE)="","No Project Manager",VLOOKUP(A34,[1]RawData!A:DJ,19,FALSE)),"")</f>
        <v>Padmini Duvvuri</v>
      </c>
      <c r="O34" s="61" t="str">
        <f>VLOOKUP(A34,[1]RawData!A:DJ,77,FALSE)</f>
        <v>3</v>
      </c>
      <c r="P34" s="60" t="str">
        <f>VLOOKUP(A34,[1]RawData!A:DJ,78,FALSE)</f>
        <v>UKLP IADBI060</v>
      </c>
      <c r="Q34" s="57" t="str">
        <f>IF(F34="LIVE",IF(VLOOKUP(A34,[1]RawData!A:DJ,81,FALSE)="","No Delivery Team",VLOOKUP(A34,[1]RawData!A:DJ,81,FALSE)),"")</f>
        <v>Third Party SI / Service Provider</v>
      </c>
      <c r="R34" s="60" t="str">
        <f>VLOOKUP(A34,[1]RawData!A:DJ,80,FALSE)</f>
        <v/>
      </c>
      <c r="S34" s="57">
        <f>IF(F34="LIVE",IF(VLOOKUP(A34,[1]RawData!A:DJ,60,FALSE)="","No Date",VLOOKUP(A34,[1]RawData!A:DJ,60,FALSE)),"")</f>
        <v>43413</v>
      </c>
      <c r="T34" s="57" t="str">
        <f>IF(VLOOKUP(A34,[1]RawData!A:DJ,61,FALSE)="","No Date",VLOOKUP(A34,[1]RawData!A:DJ,61,FALSE))</f>
        <v>No Date</v>
      </c>
      <c r="U34" s="57">
        <f>IF(F34="LIVE",IF(VLOOKUP(A34,[1]RawData!A:DJ,11,FALSE)="","No Date",VLOOKUP(A34,[1]RawData!A:DJ,11,FALSE)),"")</f>
        <v>43221</v>
      </c>
      <c r="V34" s="57" t="str">
        <f>IF(F34="LIVE",IF(VLOOKUP(A34,[1]RawData!A:DJ,82,FALSE)="","No Application",VLOOKUP(A34,[1]RawData!A:DJ,82,FALSE)),"")</f>
        <v>ISU</v>
      </c>
      <c r="W34" s="57" t="str">
        <f>IF(F34="LIVE",IF(VLOOKUP(A34,[1]RawData!A:DJ,83,FALSE)="","No Process",VLOOKUP(A34,[1]RawData!A:DJ,83,FALSE)),"")</f>
        <v>RGMA</v>
      </c>
      <c r="X34" s="57" t="str">
        <f>IF(F34="LIVE",IF(VLOOKUP(A34,[1]RawData!A:DJ,84,FALSE)="","No Delivery Effort",VLOOKUP(A34,[1]RawData!A:DJ,84,FALSE)),"")</f>
        <v>31-100days</v>
      </c>
      <c r="Y34" s="60" t="b">
        <f>VLOOKUP(A34,[1]RawData!A:DJ,85,FALSE)</f>
        <v>0</v>
      </c>
      <c r="Z34" s="57" t="str">
        <f>IF((AND(F34="LIVE",Y34=TRUE)),IF(VLOOKUP(A34,[1]RawData!A:DJ,86,FALSE)="","No Workaround Accountability",VLOOKUP(A34,[1]RawData!A:DJ,86,FALSE)),"")</f>
        <v/>
      </c>
      <c r="AA34" s="57" t="str">
        <f>IF((AND(F34="LIVE",Y34=TRUE)),IF(VLOOKUP(A34,[1]RawData!A:DJ,98,FALSE)="","No Workaround Frequency",VLOOKUP(A34,[1]RawData!A:DJ,98,FALSE)),"")</f>
        <v/>
      </c>
      <c r="AB34" s="57" t="str">
        <f>IF((AND(F34="LIVE",Y34=TRUE)),IF(VLOOKUP(A34,[1]RawData!A:DJ,99,FALSE)="","No Xoserve FTEs",VLOOKUP(A34,[1]RawData!A:DJ,99,FALSE)),"")</f>
        <v/>
      </c>
      <c r="AC34" s="57" t="str">
        <f>IF((AND(F34="LIVE",Y34=TRUE)),IF(VLOOKUP(A34,[1]RawData!A:DJ,94,FALSE)="","No Workaround Intensity",VLOOKUP(A34,[1]RawData!A:DJ,94,FALSE)),"")</f>
        <v/>
      </c>
      <c r="AD34" s="57" t="str">
        <f>IF((AND(F34="LIVE",Y34=TRUE)),IF(VLOOKUP(A34,[1]RawData!A:DJ,87,FALSE)="","No Lifespan Date",VLOOKUP(A34,[1]RawData!A:DJ,87,FALSE)),"")</f>
        <v/>
      </c>
      <c r="AE34" s="57" t="str">
        <f>IF(F34="LIVE",IF(VLOOKUP(A34,[1]RawData!A:DJ,100,FALSE)="","No Change Driver",VLOOKUP(A34,[1]RawData!A:DJ,100,FALSE)),"")</f>
        <v>ChMC endorsed Change Proposal</v>
      </c>
      <c r="AF34" s="57" t="str">
        <f>IF(F34="LIVE",IF(VLOOKUP(A34,[1]RawData!A:DJ,101,FALSE)="","No Change Beneficiary",VLOOKUP(A34,[1]RawData!A:DJ,101,FALSE)),"")</f>
        <v>No Change Beneficiary</v>
      </c>
      <c r="AG34" s="57" t="b">
        <f>VLOOKUP(A34,[1]RawData!A:DJ,102,FALSE)</f>
        <v>0</v>
      </c>
      <c r="AH34" s="57" t="b">
        <f>VLOOKUP(A34,[1]RawData!A:DJ,103,FALSE)</f>
        <v>0</v>
      </c>
      <c r="AI34" s="57" t="b">
        <f>VLOOKUP(A34,[1]RawData!A:DJ,104,FALSE)</f>
        <v>0</v>
      </c>
      <c r="AJ34" s="57" t="str">
        <f>IF(F34="LIVE",IF(VLOOKUP(A34,[1]RawData!A:DJ,106,FALSE)="","No DSC Service Area",VLOOKUP(A34,[1]RawData!A:DJ,106,FALSE)),"")</f>
        <v>Service Area 5: Metered Volume and Metered Quantity</v>
      </c>
      <c r="AK34" s="57" t="str">
        <f>IF(F34="LIVE",IF(VLOOKUP(A34,[1]RawData!A:DJ,107,FALSE)="","No Number of impacted DSC Service Areas",VLOOKUP(A34,[1]RawData!A:DJ,107,FALSE)),"")</f>
        <v>One</v>
      </c>
      <c r="AL34" s="57" t="str">
        <f>IF(F34="LIVE",IF(VLOOKUP(A34,[1]RawData!A:DJ,108,FALSE)="","No Change Improvement Scale",VLOOKUP(A34,[1]RawData!A:DJ,108,FALSE)),"")</f>
        <v>Medium</v>
      </c>
      <c r="AM34" s="60" t="b">
        <f>VLOOKUP(A34,[1]RawData!A:DJ,88,FALSE)</f>
        <v>0</v>
      </c>
      <c r="AN34" s="60" t="b">
        <f>VLOOKUP(A34,[1]RawData!A:DJ,90,FALSE)</f>
        <v>0</v>
      </c>
      <c r="AO34" s="60" t="b">
        <f>VLOOKUP(A34,[1]RawData!A:DJ,89,FALSE)</f>
        <v>0</v>
      </c>
      <c r="AP34" s="60" t="b">
        <f>VLOOKUP(A34,[1]RawData!A:DJ,109,FALSE)</f>
        <v>0</v>
      </c>
      <c r="AQ34" s="60" t="b">
        <f>VLOOKUP(A34,[1]RawData!A:DJ,96,FALSE)</f>
        <v>0</v>
      </c>
      <c r="AR34" s="60" t="b">
        <f>VLOOKUP(A34,[1]RawData!A:DJ,110,FALSE)</f>
        <v>0</v>
      </c>
      <c r="AS34" s="57">
        <f>IF(VLOOKUP($A34,[1]RawData!$A:$DJ,111,FALSE)="","No Date",VLOOKUP($A34,[1]RawData!$A:$DJ,111,FALSE))</f>
        <v>43138</v>
      </c>
      <c r="AT34" s="57">
        <f>IF(VLOOKUP($A34,[1]RawData!$A:$DJ,112,FALSE)="","No Date",VLOOKUP($A34,[1]RawData!$A:$DJ,112,FALSE))</f>
        <v>43138</v>
      </c>
      <c r="AU34" s="57">
        <f>IF(VLOOKUP($A34,[1]RawData!$A:$DJ,114,FALSE)="","No Date",VLOOKUP($A34,[1]RawData!$A:$DJ,114,FALSE))</f>
        <v>43201</v>
      </c>
      <c r="AV34" s="57" t="str">
        <f>IF(VLOOKUP($A34,[1]RawData!$A:$DJ,113,FALSE)="","No Date",VLOOKUP($A34,[1]RawData!$A:$DJ,113,FALSE))</f>
        <v>No Date</v>
      </c>
    </row>
    <row r="35" spans="1:48" ht="14.45" x14ac:dyDescent="0.3">
      <c r="A35" s="62" t="s">
        <v>201</v>
      </c>
      <c r="B35" s="54" t="str">
        <f>VLOOKUP(G35,[1]StatusMappings!A:B,2,FALSE)</f>
        <v>2. Change sanction/approved and in project delivery</v>
      </c>
      <c r="C35" s="56" t="s">
        <v>19</v>
      </c>
      <c r="D35" s="54" t="str">
        <f>VLOOKUP(A35,[1]RawData!A:DJ,2,FALSE)</f>
        <v>Cadent Billing - DN Sales (Outbound Services)</v>
      </c>
      <c r="E35" s="54" t="str">
        <f>VLOOKUP(A35,[1]RawData!A:DJ,20,FALSE)</f>
        <v>CP</v>
      </c>
      <c r="F35" s="51" t="str">
        <f>VLOOKUP(A35,[1]RawData!A:DJ,21,FALSE)</f>
        <v>LIVE</v>
      </c>
      <c r="G35" s="51" t="str">
        <f>VLOOKUP(A35,[1]RawData!A:DJ,3,FALSE)</f>
        <v>D1 - Change in delivery</v>
      </c>
      <c r="H35" s="58">
        <f t="shared" si="1"/>
        <v>0</v>
      </c>
      <c r="I35" s="58" t="str">
        <f>IF(ISNA(VLOOKUP(A35,[1]PrioritisationVariables!L:P,3,FALSE)),"",(VLOOKUP(A35,[1]PrioritisationVariables!L:P,3,FALSE)))</f>
        <v>TBP</v>
      </c>
      <c r="J35" s="59" t="str">
        <f>IF(ISNA(VLOOKUP(A35,[1]PrioritisationVariables!L:P,5,FALSE)),"",(VLOOKUP(A35,[1]PrioritisationVariables!L:P,5,FALSE)))</f>
        <v>High</v>
      </c>
      <c r="K35" s="57" t="str">
        <f>IF(F35="LIVE",IF(VLOOKUP(A35,[1]RawData!A:DJ,79,FALSE)="","No Platform",VLOOKUP(A35,[1]RawData!A:DJ,79,FALSE)),"")</f>
        <v>R &amp; N</v>
      </c>
      <c r="L35" s="57">
        <f>IF(VLOOKUP(A35,[1]RawData!A:DJ,9,FALSE)="","No Date",VLOOKUP(A35,[1]RawData!A:DJ,9,FALSE))</f>
        <v>42720</v>
      </c>
      <c r="M35" s="60" t="str">
        <f>VLOOKUP(A35,[1]RawData!A:DJ,16,FALSE)</f>
        <v>Linda Whitcroft</v>
      </c>
      <c r="N35" s="57" t="str">
        <f>IF(F35="LIVE",IF(VLOOKUP(A35,[1]RawData!A:DJ,19,FALSE)="","No Project Manager",VLOOKUP(A35,[1]RawData!A:DJ,19,FALSE)),"")</f>
        <v>Padmini Duvvuri</v>
      </c>
      <c r="O35" s="61" t="str">
        <f>VLOOKUP(A35,[1]RawData!A:DJ,77,FALSE)</f>
        <v>3</v>
      </c>
      <c r="P35" s="60" t="str">
        <f>VLOOKUP(A35,[1]RawData!A:DJ,78,FALSE)</f>
        <v>UKLP IADBI281</v>
      </c>
      <c r="Q35" s="57" t="str">
        <f>IF(F35="LIVE",IF(VLOOKUP(A35,[1]RawData!A:DJ,81,FALSE)="","No Delivery Team",VLOOKUP(A35,[1]RawData!A:DJ,81,FALSE)),"")</f>
        <v>Third Party SI / Service Provider</v>
      </c>
      <c r="R35" s="60" t="str">
        <f>VLOOKUP(A35,[1]RawData!A:DJ,80,FALSE)</f>
        <v/>
      </c>
      <c r="S35" s="57">
        <f>IF(F35="LIVE",IF(VLOOKUP(A35,[1]RawData!A:DJ,60,FALSE)="","No Date",VLOOKUP(A35,[1]RawData!A:DJ,60,FALSE)),"")</f>
        <v>43413</v>
      </c>
      <c r="T35" s="57" t="str">
        <f>IF(VLOOKUP(A35,[1]RawData!A:DJ,61,FALSE)="","No Date",VLOOKUP(A35,[1]RawData!A:DJ,61,FALSE))</f>
        <v>No Date</v>
      </c>
      <c r="U35" s="57">
        <f>IF(F35="LIVE",IF(VLOOKUP(A35,[1]RawData!A:DJ,11,FALSE)="","No Date",VLOOKUP(A35,[1]RawData!A:DJ,11,FALSE)),"")</f>
        <v>43252</v>
      </c>
      <c r="V35" s="57" t="str">
        <f>IF(F35="LIVE",IF(VLOOKUP(A35,[1]RawData!A:DJ,82,FALSE)="","No Application",VLOOKUP(A35,[1]RawData!A:DJ,82,FALSE)),"")</f>
        <v>ISU</v>
      </c>
      <c r="W35" s="57" t="str">
        <f>IF(F35="LIVE",IF(VLOOKUP(A35,[1]RawData!A:DJ,83,FALSE)="","No Process",VLOOKUP(A35,[1]RawData!A:DJ,83,FALSE)),"")</f>
        <v>Invoicing</v>
      </c>
      <c r="X35" s="57" t="str">
        <f>IF(F35="LIVE",IF(VLOOKUP(A35,[1]RawData!A:DJ,84,FALSE)="","No Delivery Effort",VLOOKUP(A35,[1]RawData!A:DJ,84,FALSE)),"")</f>
        <v>31-100days</v>
      </c>
      <c r="Y35" s="60" t="b">
        <f>VLOOKUP(A35,[1]RawData!A:DJ,85,FALSE)</f>
        <v>1</v>
      </c>
      <c r="Z35" s="57" t="str">
        <f>IF((AND(F35="LIVE",Y35=TRUE)),IF(VLOOKUP(A35,[1]RawData!A:DJ,86,FALSE)="","No Workaround Accountability",VLOOKUP(A35,[1]RawData!A:DJ,86,FALSE)),"")</f>
        <v>Both Xoserve &amp; Customer</v>
      </c>
      <c r="AA35" s="57" t="str">
        <f>IF((AND(F35="LIVE",Y35=TRUE)),IF(VLOOKUP(A35,[1]RawData!A:DJ,98,FALSE)="","No Workaround Frequency",VLOOKUP(A35,[1]RawData!A:DJ,98,FALSE)),"")</f>
        <v>Daily</v>
      </c>
      <c r="AB35" s="57" t="str">
        <f>IF((AND(F35="LIVE",Y35=TRUE)),IF(VLOOKUP(A35,[1]RawData!A:DJ,99,FALSE)="","No Xoserve FTEs",VLOOKUP(A35,[1]RawData!A:DJ,99,FALSE)),"")</f>
        <v>Two to Five</v>
      </c>
      <c r="AC35" s="57" t="str">
        <f>IF((AND(F35="LIVE",Y35=TRUE)),IF(VLOOKUP(A35,[1]RawData!A:DJ,94,FALSE)="","No Workaround Intensity",VLOOKUP(A35,[1]RawData!A:DJ,94,FALSE)),"")</f>
        <v>High</v>
      </c>
      <c r="AD35" s="57">
        <f>IF((AND(F35="LIVE",Y35=TRUE)),IF(VLOOKUP(A35,[1]RawData!A:DJ,87,FALSE)="","No Lifespan Date",VLOOKUP(A35,[1]RawData!A:DJ,87,FALSE)),"")</f>
        <v>43252</v>
      </c>
      <c r="AE35" s="57" t="str">
        <f>IF(F35="LIVE",IF(VLOOKUP(A35,[1]RawData!A:DJ,100,FALSE)="","No Change Driver",VLOOKUP(A35,[1]RawData!A:DJ,100,FALSE)),"")</f>
        <v>MOD/Ofgem</v>
      </c>
      <c r="AF35" s="57" t="str">
        <f>IF(F35="LIVE",IF(VLOOKUP(A35,[1]RawData!A:DJ,101,FALSE)="","No Change Beneficiary",VLOOKUP(A35,[1]RawData!A:DJ,101,FALSE)),"")</f>
        <v>Multiple Market Groups</v>
      </c>
      <c r="AG35" s="57" t="b">
        <f>VLOOKUP(A35,[1]RawData!A:DJ,102,FALSE)</f>
        <v>1</v>
      </c>
      <c r="AH35" s="57" t="b">
        <f>VLOOKUP(A35,[1]RawData!A:DJ,103,FALSE)</f>
        <v>1</v>
      </c>
      <c r="AI35" s="57" t="b">
        <f>VLOOKUP(A35,[1]RawData!A:DJ,104,FALSE)</f>
        <v>0</v>
      </c>
      <c r="AJ35" s="57" t="str">
        <f>IF(F35="LIVE",IF(VLOOKUP(A35,[1]RawData!A:DJ,106,FALSE)="","No DSC Service Area",VLOOKUP(A35,[1]RawData!A:DJ,106,FALSE)),"")</f>
        <v>Service Area 7: NTS Capacity / LDZ Capacity / Commodity / Reconciliation / Ad-Hoc Adjustment and Energy Balancing Invoices</v>
      </c>
      <c r="AK35" s="57" t="str">
        <f>IF(F35="LIVE",IF(VLOOKUP(A35,[1]RawData!A:DJ,107,FALSE)="","No Number of impacted DSC Service Areas",VLOOKUP(A35,[1]RawData!A:DJ,107,FALSE)),"")</f>
        <v>Two to Five</v>
      </c>
      <c r="AL35" s="57" t="str">
        <f>IF(F35="LIVE",IF(VLOOKUP(A35,[1]RawData!A:DJ,108,FALSE)="","No Change Improvement Scale",VLOOKUP(A35,[1]RawData!A:DJ,108,FALSE)),"")</f>
        <v>High</v>
      </c>
      <c r="AM35" s="60" t="b">
        <f>VLOOKUP(A35,[1]RawData!A:DJ,88,FALSE)</f>
        <v>1</v>
      </c>
      <c r="AN35" s="60" t="b">
        <f>VLOOKUP(A35,[1]RawData!A:DJ,90,FALSE)</f>
        <v>1</v>
      </c>
      <c r="AO35" s="60" t="b">
        <f>VLOOKUP(A35,[1]RawData!A:DJ,89,FALSE)</f>
        <v>1</v>
      </c>
      <c r="AP35" s="60" t="b">
        <f>VLOOKUP(A35,[1]RawData!A:DJ,109,FALSE)</f>
        <v>0</v>
      </c>
      <c r="AQ35" s="60" t="b">
        <f>VLOOKUP(A35,[1]RawData!A:DJ,96,FALSE)</f>
        <v>0</v>
      </c>
      <c r="AR35" s="60" t="b">
        <f>VLOOKUP(A35,[1]RawData!A:DJ,110,FALSE)</f>
        <v>0</v>
      </c>
      <c r="AS35" s="57">
        <f>IF(VLOOKUP($A35,[1]RawData!$A:$DJ,111,FALSE)="","No Date",VLOOKUP($A35,[1]RawData!$A:$DJ,111,FALSE))</f>
        <v>43082</v>
      </c>
      <c r="AT35" s="57">
        <f>IF(VLOOKUP($A35,[1]RawData!$A:$DJ,112,FALSE)="","No Date",VLOOKUP($A35,[1]RawData!$A:$DJ,112,FALSE))</f>
        <v>43138</v>
      </c>
      <c r="AU35" s="57">
        <f>IF(VLOOKUP($A35,[1]RawData!$A:$DJ,114,FALSE)="","No Date",VLOOKUP($A35,[1]RawData!$A:$DJ,114,FALSE))</f>
        <v>43201</v>
      </c>
      <c r="AV35" s="57" t="str">
        <f>IF(VLOOKUP($A35,[1]RawData!$A:$DJ,113,FALSE)="","No Date",VLOOKUP($A35,[1]RawData!$A:$DJ,113,FALSE))</f>
        <v>No Date</v>
      </c>
    </row>
    <row r="36" spans="1:48" ht="14.45" x14ac:dyDescent="0.3">
      <c r="A36" s="62" t="s">
        <v>214</v>
      </c>
      <c r="B36" s="54" t="str">
        <f>VLOOKUP(G36,[1]StatusMappings!A:B,2,FALSE)</f>
        <v>2. Change sanction/approved and in project delivery</v>
      </c>
      <c r="C36" s="56" t="s">
        <v>25</v>
      </c>
      <c r="D36" s="54" t="str">
        <f>VLOOKUP(A36,[1]RawData!A:DJ,2,FALSE)</f>
        <v>Process to provide a report when Gas Safety Regulations requests return no MPRN’s</v>
      </c>
      <c r="E36" s="54" t="str">
        <f>VLOOKUP(A36,[1]RawData!A:DJ,20,FALSE)</f>
        <v>CP</v>
      </c>
      <c r="F36" s="51" t="str">
        <f>VLOOKUP(A36,[1]RawData!A:DJ,21,FALSE)</f>
        <v>LIVE</v>
      </c>
      <c r="G36" s="51" t="str">
        <f>VLOOKUP(A36,[1]RawData!A:DJ,3,FALSE)</f>
        <v>D1 - Change in delivery</v>
      </c>
      <c r="H36" s="58">
        <f t="shared" si="1"/>
        <v>0</v>
      </c>
      <c r="I36" s="58" t="str">
        <f>IF(ISNA(VLOOKUP(A36,[1]PrioritisationVariables!L:P,3,FALSE)),"",(VLOOKUP(A36,[1]PrioritisationVariables!L:P,3,FALSE)))</f>
        <v/>
      </c>
      <c r="J36" s="59" t="str">
        <f>IF(ISNA(VLOOKUP(A36,[1]PrioritisationVariables!L:P,5,FALSE)),"",(VLOOKUP(A36,[1]PrioritisationVariables!L:P,5,FALSE)))</f>
        <v/>
      </c>
      <c r="K36" s="57" t="str">
        <f>IF(F36="LIVE",IF(VLOOKUP(A36,[1]RawData!A:DJ,79,FALSE)="","No Platform",VLOOKUP(A36,[1]RawData!A:DJ,79,FALSE)),"")</f>
        <v>R &amp; N</v>
      </c>
      <c r="L36" s="57">
        <f>IF(VLOOKUP(A36,[1]RawData!A:DJ,9,FALSE)="","No Date",VLOOKUP(A36,[1]RawData!A:DJ,9,FALSE))</f>
        <v>43075</v>
      </c>
      <c r="M36" s="60" t="str">
        <f>VLOOKUP(A36,[1]RawData!A:DJ,16,FALSE)</f>
        <v>Andy Clasper</v>
      </c>
      <c r="N36" s="57" t="str">
        <f>IF(F36="LIVE",IF(VLOOKUP(A36,[1]RawData!A:DJ,19,FALSE)="","No Project Manager",VLOOKUP(A36,[1]RawData!A:DJ,19,FALSE)),"")</f>
        <v>Matt Rider</v>
      </c>
      <c r="O36" s="61" t="str">
        <f>VLOOKUP(A36,[1]RawData!A:DJ,77,FALSE)</f>
        <v>50</v>
      </c>
      <c r="P36" s="60" t="str">
        <f>VLOOKUP(A36,[1]RawData!A:DJ,78,FALSE)</f>
        <v/>
      </c>
      <c r="Q36" s="57" t="str">
        <f>IF(F36="LIVE",IF(VLOOKUP(A36,[1]RawData!A:DJ,81,FALSE)="","No Delivery Team",VLOOKUP(A36,[1]RawData!A:DJ,81,FALSE)),"")</f>
        <v>Minor Enhancements Team</v>
      </c>
      <c r="R36" s="60" t="str">
        <f>VLOOKUP(A36,[1]RawData!A:DJ,80,FALSE)</f>
        <v>XO3614</v>
      </c>
      <c r="S36" s="57">
        <f>IF(F36="LIVE",IF(VLOOKUP(A36,[1]RawData!A:DJ,60,FALSE)="","No Date",VLOOKUP(A36,[1]RawData!A:DJ,60,FALSE)),"")</f>
        <v>43383</v>
      </c>
      <c r="T36" s="57" t="str">
        <f>IF(VLOOKUP(A36,[1]RawData!A:DJ,61,FALSE)="","No Date",VLOOKUP(A36,[1]RawData!A:DJ,61,FALSE))</f>
        <v>No Date</v>
      </c>
      <c r="U36" s="57">
        <f>IF(F36="LIVE",IF(VLOOKUP(A36,[1]RawData!A:DJ,11,FALSE)="","No Date",VLOOKUP(A36,[1]RawData!A:DJ,11,FALSE)),"")</f>
        <v>43154</v>
      </c>
      <c r="V36" s="57" t="str">
        <f>IF(F36="LIVE",IF(VLOOKUP(A36,[1]RawData!A:DJ,82,FALSE)="","No Application",VLOOKUP(A36,[1]RawData!A:DJ,82,FALSE)),"")</f>
        <v>ISU</v>
      </c>
      <c r="W36" s="57" t="str">
        <f>IF(F36="LIVE",IF(VLOOKUP(A36,[1]RawData!A:DJ,83,FALSE)="","No Process",VLOOKUP(A36,[1]RawData!A:DJ,83,FALSE)),"")</f>
        <v>Other</v>
      </c>
      <c r="X36" s="57" t="str">
        <f>IF(F36="LIVE",IF(VLOOKUP(A36,[1]RawData!A:DJ,84,FALSE)="","No Delivery Effort",VLOOKUP(A36,[1]RawData!A:DJ,84,FALSE)),"")</f>
        <v>31-100days</v>
      </c>
      <c r="Y36" s="60" t="b">
        <f>VLOOKUP(A36,[1]RawData!A:DJ,85,FALSE)</f>
        <v>0</v>
      </c>
      <c r="Z36" s="57" t="str">
        <f>IF((AND(F36="LIVE",Y36=TRUE)),IF(VLOOKUP(A36,[1]RawData!A:DJ,86,FALSE)="","No Workaround Accountability",VLOOKUP(A36,[1]RawData!A:DJ,86,FALSE)),"")</f>
        <v/>
      </c>
      <c r="AA36" s="57" t="str">
        <f>IF((AND(F36="LIVE",Y36=TRUE)),IF(VLOOKUP(A36,[1]RawData!A:DJ,98,FALSE)="","No Workaround Frequency",VLOOKUP(A36,[1]RawData!A:DJ,98,FALSE)),"")</f>
        <v/>
      </c>
      <c r="AB36" s="57" t="str">
        <f>IF((AND(F36="LIVE",Y36=TRUE)),IF(VLOOKUP(A36,[1]RawData!A:DJ,99,FALSE)="","No Xoserve FTEs",VLOOKUP(A36,[1]RawData!A:DJ,99,FALSE)),"")</f>
        <v/>
      </c>
      <c r="AC36" s="57" t="str">
        <f>IF((AND(F36="LIVE",Y36=TRUE)),IF(VLOOKUP(A36,[1]RawData!A:DJ,94,FALSE)="","No Workaround Intensity",VLOOKUP(A36,[1]RawData!A:DJ,94,FALSE)),"")</f>
        <v/>
      </c>
      <c r="AD36" s="57" t="str">
        <f>IF((AND(F36="LIVE",Y36=TRUE)),IF(VLOOKUP(A36,[1]RawData!A:DJ,87,FALSE)="","No Lifespan Date",VLOOKUP(A36,[1]RawData!A:DJ,87,FALSE)),"")</f>
        <v/>
      </c>
      <c r="AE36" s="57" t="str">
        <f>IF(F36="LIVE",IF(VLOOKUP(A36,[1]RawData!A:DJ,100,FALSE)="","No Change Driver",VLOOKUP(A36,[1]RawData!A:DJ,100,FALSE)),"")</f>
        <v>ChMC endorsed Change Proposal</v>
      </c>
      <c r="AF36" s="57" t="str">
        <f>IF(F36="LIVE",IF(VLOOKUP(A36,[1]RawData!A:DJ,101,FALSE)="","No Change Beneficiary",VLOOKUP(A36,[1]RawData!A:DJ,101,FALSE)),"")</f>
        <v>Multiple Market Participants</v>
      </c>
      <c r="AG36" s="57" t="b">
        <f>VLOOKUP(A36,[1]RawData!A:DJ,102,FALSE)</f>
        <v>0</v>
      </c>
      <c r="AH36" s="57" t="b">
        <f>VLOOKUP(A36,[1]RawData!A:DJ,103,FALSE)</f>
        <v>1</v>
      </c>
      <c r="AI36" s="57" t="b">
        <f>VLOOKUP(A36,[1]RawData!A:DJ,104,FALSE)</f>
        <v>0</v>
      </c>
      <c r="AJ36" s="57" t="str">
        <f>IF(F36="LIVE",IF(VLOOKUP(A36,[1]RawData!A:DJ,106,FALSE)="","No DSC Service Area",VLOOKUP(A36,[1]RawData!A:DJ,106,FALSE)),"")</f>
        <v>Service Area 22: Specific Services</v>
      </c>
      <c r="AK36" s="57" t="str">
        <f>IF(F36="LIVE",IF(VLOOKUP(A36,[1]RawData!A:DJ,107,FALSE)="","No Number of impacted DSC Service Areas",VLOOKUP(A36,[1]RawData!A:DJ,107,FALSE)),"")</f>
        <v>One</v>
      </c>
      <c r="AL36" s="57" t="str">
        <f>IF(F36="LIVE",IF(VLOOKUP(A36,[1]RawData!A:DJ,108,FALSE)="","No Change Improvement Scale",VLOOKUP(A36,[1]RawData!A:DJ,108,FALSE)),"")</f>
        <v>Low</v>
      </c>
      <c r="AM36" s="60" t="b">
        <f>VLOOKUP(A36,[1]RawData!A:DJ,88,FALSE)</f>
        <v>0</v>
      </c>
      <c r="AN36" s="60" t="b">
        <f>VLOOKUP(A36,[1]RawData!A:DJ,90,FALSE)</f>
        <v>0</v>
      </c>
      <c r="AO36" s="60" t="b">
        <f>VLOOKUP(A36,[1]RawData!A:DJ,89,FALSE)</f>
        <v>0</v>
      </c>
      <c r="AP36" s="60" t="b">
        <f>VLOOKUP(A36,[1]RawData!A:DJ,109,FALSE)</f>
        <v>0</v>
      </c>
      <c r="AQ36" s="60" t="b">
        <f>VLOOKUP(A36,[1]RawData!A:DJ,96,FALSE)</f>
        <v>0</v>
      </c>
      <c r="AR36" s="60" t="b">
        <f>VLOOKUP(A36,[1]RawData!A:DJ,110,FALSE)</f>
        <v>0</v>
      </c>
      <c r="AS36" s="57">
        <f>IF(VLOOKUP($A36,[1]RawData!$A:$DJ,111,FALSE)="","No Date",VLOOKUP($A36,[1]RawData!$A:$DJ,111,FALSE))</f>
        <v>43110</v>
      </c>
      <c r="AT36" s="57" t="str">
        <f>IF(VLOOKUP($A36,[1]RawData!$A:$DJ,112,FALSE)="","No Date",VLOOKUP($A36,[1]RawData!$A:$DJ,112,FALSE))</f>
        <v>No Date</v>
      </c>
      <c r="AU36" s="57">
        <f>IF(VLOOKUP($A36,[1]RawData!$A:$DJ,114,FALSE)="","No Date",VLOOKUP($A36,[1]RawData!$A:$DJ,114,FALSE))</f>
        <v>43229</v>
      </c>
      <c r="AV36" s="57" t="str">
        <f>IF(VLOOKUP($A36,[1]RawData!$A:$DJ,113,FALSE)="","No Date",VLOOKUP($A36,[1]RawData!$A:$DJ,113,FALSE))</f>
        <v>No Date</v>
      </c>
    </row>
    <row r="37" spans="1:48" ht="14.45" x14ac:dyDescent="0.3">
      <c r="A37" s="62" t="s">
        <v>206</v>
      </c>
      <c r="B37" s="54" t="str">
        <f>VLOOKUP(G37,[1]StatusMappings!A:B,2,FALSE)</f>
        <v>2. Change sanction/approved and in project delivery</v>
      </c>
      <c r="C37" s="56" t="s">
        <v>19</v>
      </c>
      <c r="D37" s="54" t="str">
        <f>VLOOKUP(A37,[1]RawData!A:DJ,2,FALSE)</f>
        <v>Introducing IHD (In-Home Display)
Installed Status of Failed MOD614</v>
      </c>
      <c r="E37" s="54" t="str">
        <f>VLOOKUP(A37,[1]RawData!A:DJ,20,FALSE)</f>
        <v>CP</v>
      </c>
      <c r="F37" s="51" t="str">
        <f>VLOOKUP(A37,[1]RawData!A:DJ,21,FALSE)</f>
        <v>LIVE</v>
      </c>
      <c r="G37" s="51" t="str">
        <f>VLOOKUP(A37,[1]RawData!A:DJ,3,FALSE)</f>
        <v>D1 - Change in delivery</v>
      </c>
      <c r="H37" s="58">
        <f t="shared" si="1"/>
        <v>0</v>
      </c>
      <c r="I37" s="58" t="str">
        <f>IF(ISNA(VLOOKUP(A37,[1]PrioritisationVariables!L:P,3,FALSE)),"",(VLOOKUP(A37,[1]PrioritisationVariables!L:P,3,FALSE)))</f>
        <v/>
      </c>
      <c r="J37" s="59" t="str">
        <f>IF(ISNA(VLOOKUP(A37,[1]PrioritisationVariables!L:P,5,FALSE)),"",(VLOOKUP(A37,[1]PrioritisationVariables!L:P,5,FALSE)))</f>
        <v/>
      </c>
      <c r="K37" s="57" t="str">
        <f>IF(F37="LIVE",IF(VLOOKUP(A37,[1]RawData!A:DJ,79,FALSE)="","No Platform",VLOOKUP(A37,[1]RawData!A:DJ,79,FALSE)),"")</f>
        <v>R &amp; N</v>
      </c>
      <c r="L37" s="57">
        <f>IF(VLOOKUP(A37,[1]RawData!A:DJ,9,FALSE)="","No Date",VLOOKUP(A37,[1]RawData!A:DJ,9,FALSE))</f>
        <v>42865</v>
      </c>
      <c r="M37" s="60" t="str">
        <f>VLOOKUP(A37,[1]RawData!A:DJ,16,FALSE)</f>
        <v>Alex Cebo</v>
      </c>
      <c r="N37" s="57" t="str">
        <f>IF(F37="LIVE",IF(VLOOKUP(A37,[1]RawData!A:DJ,19,FALSE)="","No Project Manager",VLOOKUP(A37,[1]RawData!A:DJ,19,FALSE)),"")</f>
        <v>Padmini Duvvuri</v>
      </c>
      <c r="O37" s="61" t="str">
        <f>VLOOKUP(A37,[1]RawData!A:DJ,77,FALSE)</f>
        <v>3</v>
      </c>
      <c r="P37" s="60" t="str">
        <f>VLOOKUP(A37,[1]RawData!A:DJ,78,FALSE)</f>
        <v/>
      </c>
      <c r="Q37" s="57" t="str">
        <f>IF(F37="LIVE",IF(VLOOKUP(A37,[1]RawData!A:DJ,81,FALSE)="","No Delivery Team",VLOOKUP(A37,[1]RawData!A:DJ,81,FALSE)),"")</f>
        <v>Third Party SI / Service Provider</v>
      </c>
      <c r="R37" s="60" t="str">
        <f>VLOOKUP(A37,[1]RawData!A:DJ,80,FALSE)</f>
        <v/>
      </c>
      <c r="S37" s="57">
        <f>IF(F37="LIVE",IF(VLOOKUP(A37,[1]RawData!A:DJ,60,FALSE)="","No Date",VLOOKUP(A37,[1]RawData!A:DJ,60,FALSE)),"")</f>
        <v>43413</v>
      </c>
      <c r="T37" s="57" t="str">
        <f>IF(VLOOKUP(A37,[1]RawData!A:DJ,61,FALSE)="","No Date",VLOOKUP(A37,[1]RawData!A:DJ,61,FALSE))</f>
        <v>No Date</v>
      </c>
      <c r="U37" s="57">
        <f>IF(F37="LIVE",IF(VLOOKUP(A37,[1]RawData!A:DJ,11,FALSE)="","No Date",VLOOKUP(A37,[1]RawData!A:DJ,11,FALSE)),"")</f>
        <v>43252</v>
      </c>
      <c r="V37" s="57" t="str">
        <f>IF(F37="LIVE",IF(VLOOKUP(A37,[1]RawData!A:DJ,82,FALSE)="","No Application",VLOOKUP(A37,[1]RawData!A:DJ,82,FALSE)),"")</f>
        <v>ISU</v>
      </c>
      <c r="W37" s="57" t="str">
        <f>IF(F37="LIVE",IF(VLOOKUP(A37,[1]RawData!A:DJ,83,FALSE)="","No Process",VLOOKUP(A37,[1]RawData!A:DJ,83,FALSE)),"")</f>
        <v>Other</v>
      </c>
      <c r="X37" s="57" t="str">
        <f>IF(F37="LIVE",IF(VLOOKUP(A37,[1]RawData!A:DJ,84,FALSE)="","No Delivery Effort",VLOOKUP(A37,[1]RawData!A:DJ,84,FALSE)),"")</f>
        <v>31-100days</v>
      </c>
      <c r="Y37" s="60" t="b">
        <f>VLOOKUP(A37,[1]RawData!A:DJ,85,FALSE)</f>
        <v>0</v>
      </c>
      <c r="Z37" s="57" t="str">
        <f>IF((AND(F37="LIVE",Y37=TRUE)),IF(VLOOKUP(A37,[1]RawData!A:DJ,86,FALSE)="","No Workaround Accountability",VLOOKUP(A37,[1]RawData!A:DJ,86,FALSE)),"")</f>
        <v/>
      </c>
      <c r="AA37" s="57" t="str">
        <f>IF((AND(F37="LIVE",Y37=TRUE)),IF(VLOOKUP(A37,[1]RawData!A:DJ,98,FALSE)="","No Workaround Frequency",VLOOKUP(A37,[1]RawData!A:DJ,98,FALSE)),"")</f>
        <v/>
      </c>
      <c r="AB37" s="57" t="str">
        <f>IF((AND(F37="LIVE",Y37=TRUE)),IF(VLOOKUP(A37,[1]RawData!A:DJ,99,FALSE)="","No Xoserve FTEs",VLOOKUP(A37,[1]RawData!A:DJ,99,FALSE)),"")</f>
        <v/>
      </c>
      <c r="AC37" s="57" t="str">
        <f>IF((AND(F37="LIVE",Y37=TRUE)),IF(VLOOKUP(A37,[1]RawData!A:DJ,94,FALSE)="","No Workaround Intensity",VLOOKUP(A37,[1]RawData!A:DJ,94,FALSE)),"")</f>
        <v/>
      </c>
      <c r="AD37" s="57" t="str">
        <f>IF((AND(F37="LIVE",Y37=TRUE)),IF(VLOOKUP(A37,[1]RawData!A:DJ,87,FALSE)="","No Lifespan Date",VLOOKUP(A37,[1]RawData!A:DJ,87,FALSE)),"")</f>
        <v/>
      </c>
      <c r="AE37" s="57" t="str">
        <f>IF(F37="LIVE",IF(VLOOKUP(A37,[1]RawData!A:DJ,100,FALSE)="","No Change Driver",VLOOKUP(A37,[1]RawData!A:DJ,100,FALSE)),"")</f>
        <v>SPAA Change Proposal</v>
      </c>
      <c r="AF37" s="57" t="str">
        <f>IF(F37="LIVE",IF(VLOOKUP(A37,[1]RawData!A:DJ,101,FALSE)="","No Change Beneficiary",VLOOKUP(A37,[1]RawData!A:DJ,101,FALSE)),"")</f>
        <v>One Market Group</v>
      </c>
      <c r="AG37" s="57" t="b">
        <f>VLOOKUP(A37,[1]RawData!A:DJ,102,FALSE)</f>
        <v>1</v>
      </c>
      <c r="AH37" s="57" t="b">
        <f>VLOOKUP(A37,[1]RawData!A:DJ,103,FALSE)</f>
        <v>0</v>
      </c>
      <c r="AI37" s="57" t="b">
        <f>VLOOKUP(A37,[1]RawData!A:DJ,104,FALSE)</f>
        <v>0</v>
      </c>
      <c r="AJ37" s="57" t="str">
        <f>IF(F37="LIVE",IF(VLOOKUP(A37,[1]RawData!A:DJ,106,FALSE)="","No DSC Service Area",VLOOKUP(A37,[1]RawData!A:DJ,106,FALSE)),"")</f>
        <v>Service Area 1: Manage Supply Point Registration</v>
      </c>
      <c r="AK37" s="57" t="str">
        <f>IF(F37="LIVE",IF(VLOOKUP(A37,[1]RawData!A:DJ,107,FALSE)="","No Number of impacted DSC Service Areas",VLOOKUP(A37,[1]RawData!A:DJ,107,FALSE)),"")</f>
        <v>One</v>
      </c>
      <c r="AL37" s="57" t="str">
        <f>IF(F37="LIVE",IF(VLOOKUP(A37,[1]RawData!A:DJ,108,FALSE)="","No Change Improvement Scale",VLOOKUP(A37,[1]RawData!A:DJ,108,FALSE)),"")</f>
        <v>Low</v>
      </c>
      <c r="AM37" s="60" t="b">
        <f>VLOOKUP(A37,[1]RawData!A:DJ,88,FALSE)</f>
        <v>0</v>
      </c>
      <c r="AN37" s="60" t="b">
        <f>VLOOKUP(A37,[1]RawData!A:DJ,90,FALSE)</f>
        <v>0</v>
      </c>
      <c r="AO37" s="60" t="b">
        <f>VLOOKUP(A37,[1]RawData!A:DJ,89,FALSE)</f>
        <v>0</v>
      </c>
      <c r="AP37" s="60" t="b">
        <f>VLOOKUP(A37,[1]RawData!A:DJ,109,FALSE)</f>
        <v>0</v>
      </c>
      <c r="AQ37" s="60" t="b">
        <f>VLOOKUP(A37,[1]RawData!A:DJ,96,FALSE)</f>
        <v>0</v>
      </c>
      <c r="AR37" s="60" t="b">
        <f>VLOOKUP(A37,[1]RawData!A:DJ,110,FALSE)</f>
        <v>0</v>
      </c>
      <c r="AS37" s="57">
        <f>IF(VLOOKUP($A37,[1]RawData!$A:$DJ,111,FALSE)="","No Date",VLOOKUP($A37,[1]RawData!$A:$DJ,111,FALSE))</f>
        <v>43047</v>
      </c>
      <c r="AT37" s="57">
        <f>IF(VLOOKUP($A37,[1]RawData!$A:$DJ,112,FALSE)="","No Date",VLOOKUP($A37,[1]RawData!$A:$DJ,112,FALSE))</f>
        <v>43138</v>
      </c>
      <c r="AU37" s="57">
        <f>IF(VLOOKUP($A37,[1]RawData!$A:$DJ,114,FALSE)="","No Date",VLOOKUP($A37,[1]RawData!$A:$DJ,114,FALSE))</f>
        <v>43201</v>
      </c>
      <c r="AV37" s="57" t="str">
        <f>IF(VLOOKUP($A37,[1]RawData!$A:$DJ,113,FALSE)="","No Date",VLOOKUP($A37,[1]RawData!$A:$DJ,113,FALSE))</f>
        <v>No Date</v>
      </c>
    </row>
    <row r="38" spans="1:48" ht="14.45" x14ac:dyDescent="0.3">
      <c r="A38" s="62" t="s">
        <v>216</v>
      </c>
      <c r="B38" s="54" t="str">
        <f>VLOOKUP(G38,[1]StatusMappings!A:B,2,FALSE)</f>
        <v>1. Start-Up (Progressing through change governance)</v>
      </c>
      <c r="C38" s="56" t="s">
        <v>25</v>
      </c>
      <c r="D38" s="54" t="str">
        <f>VLOOKUP(A38,[1]RawData!A:DJ,2,FALSE)</f>
        <v>Brownfield AQ Corrections</v>
      </c>
      <c r="E38" s="54" t="str">
        <f>VLOOKUP(A38,[1]RawData!A:DJ,20,FALSE)</f>
        <v>CR (Internal)</v>
      </c>
      <c r="F38" s="51" t="str">
        <f>VLOOKUP(A38,[1]RawData!A:DJ,21,FALSE)</f>
        <v>LIVE</v>
      </c>
      <c r="G38" s="51" t="str">
        <f>VLOOKUP(A38,[1]RawData!A:DJ,3,FALSE)</f>
        <v>B2 - Awaiting ME/Data Office/MR HLE quote</v>
      </c>
      <c r="H38" s="58">
        <f t="shared" si="1"/>
        <v>0</v>
      </c>
      <c r="I38" s="58" t="str">
        <f>IF(ISNA(VLOOKUP(A38,[1]PrioritisationVariables!L:P,3,FALSE)),"",(VLOOKUP(A38,[1]PrioritisationVariables!L:P,3,FALSE)))</f>
        <v/>
      </c>
      <c r="J38" s="59" t="str">
        <f>IF(ISNA(VLOOKUP(A38,[1]PrioritisationVariables!L:P,5,FALSE)),"",(VLOOKUP(A38,[1]PrioritisationVariables!L:P,5,FALSE)))</f>
        <v/>
      </c>
      <c r="K38" s="57" t="str">
        <f>IF(F38="LIVE",IF(VLOOKUP(A38,[1]RawData!A:DJ,79,FALSE)="","No Platform",VLOOKUP(A38,[1]RawData!A:DJ,79,FALSE)),"")</f>
        <v>R &amp; N</v>
      </c>
      <c r="L38" s="57">
        <f>IF(VLOOKUP(A38,[1]RawData!A:DJ,9,FALSE)="","No Date",VLOOKUP(A38,[1]RawData!A:DJ,9,FALSE))</f>
        <v>43255</v>
      </c>
      <c r="M38" s="60" t="str">
        <f>VLOOKUP(A38,[1]RawData!A:DJ,16,FALSE)</f>
        <v>Lee Jackson</v>
      </c>
      <c r="N38" s="57" t="str">
        <f>IF(F38="LIVE",IF(VLOOKUP(A38,[1]RawData!A:DJ,19,FALSE)="","No Project Manager",VLOOKUP(A38,[1]RawData!A:DJ,19,FALSE)),"")</f>
        <v>Donna Johnson</v>
      </c>
      <c r="O38" s="61" t="str">
        <f>VLOOKUP(A38,[1]RawData!A:DJ,77,FALSE)</f>
        <v/>
      </c>
      <c r="P38" s="60" t="str">
        <f>VLOOKUP(A38,[1]RawData!A:DJ,78,FALSE)</f>
        <v/>
      </c>
      <c r="Q38" s="57" t="str">
        <f>IF(F38="LIVE",IF(VLOOKUP(A38,[1]RawData!A:DJ,81,FALSE)="","No Delivery Team",VLOOKUP(A38,[1]RawData!A:DJ,81,FALSE)),"")</f>
        <v>Minor Enhancements Team</v>
      </c>
      <c r="R38" s="60" t="str">
        <f>VLOOKUP(A38,[1]RawData!A:DJ,80,FALSE)</f>
        <v>XO3687</v>
      </c>
      <c r="S38" s="57" t="str">
        <f>IF(F38="LIVE",IF(VLOOKUP(A38,[1]RawData!A:DJ,60,FALSE)="","No Date",VLOOKUP(A38,[1]RawData!A:DJ,60,FALSE)),"")</f>
        <v>No Date</v>
      </c>
      <c r="T38" s="57" t="str">
        <f>IF(VLOOKUP(A38,[1]RawData!A:DJ,61,FALSE)="","No Date",VLOOKUP(A38,[1]RawData!A:DJ,61,FALSE))</f>
        <v>No Date</v>
      </c>
      <c r="U38" s="57">
        <f>IF(F38="LIVE",IF(VLOOKUP(A38,[1]RawData!A:DJ,11,FALSE)="","No Date",VLOOKUP(A38,[1]RawData!A:DJ,11,FALSE)),"")</f>
        <v>43282</v>
      </c>
      <c r="V38" s="57" t="str">
        <f>IF(F38="LIVE",IF(VLOOKUP(A38,[1]RawData!A:DJ,82,FALSE)="","No Application",VLOOKUP(A38,[1]RawData!A:DJ,82,FALSE)),"")</f>
        <v>ISU</v>
      </c>
      <c r="W38" s="57" t="str">
        <f>IF(F38="LIVE",IF(VLOOKUP(A38,[1]RawData!A:DJ,83,FALSE)="","No Process",VLOOKUP(A38,[1]RawData!A:DJ,83,FALSE)),"")</f>
        <v>AQ</v>
      </c>
      <c r="X38" s="57" t="str">
        <f>IF(F38="LIVE",IF(VLOOKUP(A38,[1]RawData!A:DJ,84,FALSE)="","No Delivery Effort",VLOOKUP(A38,[1]RawData!A:DJ,84,FALSE)),"")</f>
        <v>30-60 days</v>
      </c>
      <c r="Y38" s="60" t="b">
        <f>VLOOKUP(A38,[1]RawData!A:DJ,85,FALSE)</f>
        <v>1</v>
      </c>
      <c r="Z38" s="57" t="str">
        <f>IF((AND(F38="LIVE",Y38=TRUE)),IF(VLOOKUP(A38,[1]RawData!A:DJ,86,FALSE)="","No Workaround Accountability",VLOOKUP(A38,[1]RawData!A:DJ,86,FALSE)),"")</f>
        <v>Xoserve</v>
      </c>
      <c r="AA38" s="57" t="str">
        <f>IF((AND(F38="LIVE",Y38=TRUE)),IF(VLOOKUP(A38,[1]RawData!A:DJ,98,FALSE)="","No Workaround Frequency",VLOOKUP(A38,[1]RawData!A:DJ,98,FALSE)),"")</f>
        <v>Daily</v>
      </c>
      <c r="AB38" s="57" t="str">
        <f>IF((AND(F38="LIVE",Y38=TRUE)),IF(VLOOKUP(A38,[1]RawData!A:DJ,99,FALSE)="","No Xoserve FTEs",VLOOKUP(A38,[1]RawData!A:DJ,99,FALSE)),"")</f>
        <v>One</v>
      </c>
      <c r="AC38" s="57" t="str">
        <f>IF((AND(F38="LIVE",Y38=TRUE)),IF(VLOOKUP(A38,[1]RawData!A:DJ,94,FALSE)="","No Workaround Intensity",VLOOKUP(A38,[1]RawData!A:DJ,94,FALSE)),"")</f>
        <v>High</v>
      </c>
      <c r="AD38" s="57">
        <f>IF((AND(F38="LIVE",Y38=TRUE)),IF(VLOOKUP(A38,[1]RawData!A:DJ,87,FALSE)="","No Lifespan Date",VLOOKUP(A38,[1]RawData!A:DJ,87,FALSE)),"")</f>
        <v>43496</v>
      </c>
      <c r="AE38" s="57" t="str">
        <f>IF(F38="LIVE",IF(VLOOKUP(A38,[1]RawData!A:DJ,100,FALSE)="","No Change Driver",VLOOKUP(A38,[1]RawData!A:DJ,100,FALSE)),"")</f>
        <v>Xoserve Internal CR (business improvement initiative)</v>
      </c>
      <c r="AF38" s="57" t="str">
        <f>IF(F38="LIVE",IF(VLOOKUP(A38,[1]RawData!A:DJ,101,FALSE)="","No Change Beneficiary",VLOOKUP(A38,[1]RawData!A:DJ,101,FALSE)),"")</f>
        <v>One Market Participant</v>
      </c>
      <c r="AG38" s="57" t="b">
        <f>VLOOKUP(A38,[1]RawData!A:DJ,102,FALSE)</f>
        <v>1</v>
      </c>
      <c r="AH38" s="57" t="b">
        <f>VLOOKUP(A38,[1]RawData!A:DJ,103,FALSE)</f>
        <v>0</v>
      </c>
      <c r="AI38" s="57" t="b">
        <f>VLOOKUP(A38,[1]RawData!A:DJ,104,FALSE)</f>
        <v>0</v>
      </c>
      <c r="AJ38" s="57" t="str">
        <f>IF(F38="LIVE",IF(VLOOKUP(A38,[1]RawData!A:DJ,106,FALSE)="","No DSC Service Area",VLOOKUP(A38,[1]RawData!A:DJ,106,FALSE)),"")</f>
        <v>Service Area 23: Internal</v>
      </c>
      <c r="AK38" s="57" t="str">
        <f>IF(F38="LIVE",IF(VLOOKUP(A38,[1]RawData!A:DJ,107,FALSE)="","No Number of impacted DSC Service Areas",VLOOKUP(A38,[1]RawData!A:DJ,107,FALSE)),"")</f>
        <v>None (Xoserve internal initiative)</v>
      </c>
      <c r="AL38" s="57" t="str">
        <f>IF(F38="LIVE",IF(VLOOKUP(A38,[1]RawData!A:DJ,108,FALSE)="","No Change Improvement Scale",VLOOKUP(A38,[1]RawData!A:DJ,108,FALSE)),"")</f>
        <v>Medium</v>
      </c>
      <c r="AM38" s="60" t="b">
        <f>VLOOKUP(A38,[1]RawData!A:DJ,88,FALSE)</f>
        <v>0</v>
      </c>
      <c r="AN38" s="60" t="b">
        <f>VLOOKUP(A38,[1]RawData!A:DJ,90,FALSE)</f>
        <v>0</v>
      </c>
      <c r="AO38" s="60" t="b">
        <f>VLOOKUP(A38,[1]RawData!A:DJ,89,FALSE)</f>
        <v>0</v>
      </c>
      <c r="AP38" s="60" t="b">
        <f>VLOOKUP(A38,[1]RawData!A:DJ,109,FALSE)</f>
        <v>0</v>
      </c>
      <c r="AQ38" s="60" t="b">
        <f>VLOOKUP(A38,[1]RawData!A:DJ,96,FALSE)</f>
        <v>0</v>
      </c>
      <c r="AR38" s="60" t="b">
        <f>VLOOKUP(A38,[1]RawData!A:DJ,110,FALSE)</f>
        <v>0</v>
      </c>
      <c r="AS38" s="57" t="str">
        <f>IF(VLOOKUP($A38,[1]RawData!$A:$DJ,111,FALSE)="","No Date",VLOOKUP($A38,[1]RawData!$A:$DJ,111,FALSE))</f>
        <v>No Date</v>
      </c>
      <c r="AT38" s="57" t="str">
        <f>IF(VLOOKUP($A38,[1]RawData!$A:$DJ,112,FALSE)="","No Date",VLOOKUP($A38,[1]RawData!$A:$DJ,112,FALSE))</f>
        <v>No Date</v>
      </c>
      <c r="AU38" s="57" t="str">
        <f>IF(VLOOKUP($A38,[1]RawData!$A:$DJ,114,FALSE)="","No Date",VLOOKUP($A38,[1]RawData!$A:$DJ,114,FALSE))</f>
        <v>No Date</v>
      </c>
      <c r="AV38" s="57" t="str">
        <f>IF(VLOOKUP($A38,[1]RawData!$A:$DJ,113,FALSE)="","No Date",VLOOKUP($A38,[1]RawData!$A:$DJ,113,FALSE))</f>
        <v>No Date</v>
      </c>
    </row>
    <row r="39" spans="1:48" ht="14.45" x14ac:dyDescent="0.3">
      <c r="A39" s="62" t="s">
        <v>210</v>
      </c>
      <c r="B39" s="54" t="str">
        <f>VLOOKUP(G39,[1]StatusMappings!A:B,2,FALSE)</f>
        <v>2. Change sanction/approved and in project delivery</v>
      </c>
      <c r="C39" s="56" t="s">
        <v>19</v>
      </c>
      <c r="D39" s="54" t="str">
        <f>VLOOKUP(A39,[1]RawData!A:DJ,2,FALSE)</f>
        <v>To change the optionality of the Supply Point confirmation reference for the T51 file</v>
      </c>
      <c r="E39" s="54" t="str">
        <f>VLOOKUP(A39,[1]RawData!A:DJ,20,FALSE)</f>
        <v>CR (Internal)</v>
      </c>
      <c r="F39" s="51" t="str">
        <f>VLOOKUP(A39,[1]RawData!A:DJ,21,FALSE)</f>
        <v>LIVE</v>
      </c>
      <c r="G39" s="51" t="str">
        <f>VLOOKUP(A39,[1]RawData!A:DJ,3,FALSE)</f>
        <v>D1 - Change in delivery</v>
      </c>
      <c r="H39" s="58">
        <f t="shared" si="1"/>
        <v>0</v>
      </c>
      <c r="I39" s="58" t="str">
        <f>IF(ISNA(VLOOKUP(A39,[1]PrioritisationVariables!L:P,3,FALSE)),"",(VLOOKUP(A39,[1]PrioritisationVariables!L:P,3,FALSE)))</f>
        <v/>
      </c>
      <c r="J39" s="59" t="str">
        <f>IF(ISNA(VLOOKUP(A39,[1]PrioritisationVariables!L:P,5,FALSE)),"",(VLOOKUP(A39,[1]PrioritisationVariables!L:P,5,FALSE)))</f>
        <v/>
      </c>
      <c r="K39" s="57" t="str">
        <f>IF(F39="LIVE",IF(VLOOKUP(A39,[1]RawData!A:DJ,79,FALSE)="","No Platform",VLOOKUP(A39,[1]RawData!A:DJ,79,FALSE)),"")</f>
        <v>R &amp; N</v>
      </c>
      <c r="L39" s="57">
        <f>IF(VLOOKUP(A39,[1]RawData!A:DJ,9,FALSE)="","No Date",VLOOKUP(A39,[1]RawData!A:DJ,9,FALSE))</f>
        <v>42940</v>
      </c>
      <c r="M39" s="60" t="str">
        <f>VLOOKUP(A39,[1]RawData!A:DJ,16,FALSE)</f>
        <v>Sue prosse/Emma Lyndon</v>
      </c>
      <c r="N39" s="57" t="str">
        <f>IF(F39="LIVE",IF(VLOOKUP(A39,[1]RawData!A:DJ,19,FALSE)="","No Project Manager",VLOOKUP(A39,[1]RawData!A:DJ,19,FALSE)),"")</f>
        <v>Padmini Duvvuri</v>
      </c>
      <c r="O39" s="61" t="str">
        <f>VLOOKUP(A39,[1]RawData!A:DJ,77,FALSE)</f>
        <v>3</v>
      </c>
      <c r="P39" s="60" t="str">
        <f>VLOOKUP(A39,[1]RawData!A:DJ,78,FALSE)</f>
        <v/>
      </c>
      <c r="Q39" s="57" t="str">
        <f>IF(F39="LIVE",IF(VLOOKUP(A39,[1]RawData!A:DJ,81,FALSE)="","No Delivery Team",VLOOKUP(A39,[1]RawData!A:DJ,81,FALSE)),"")</f>
        <v>Third Party SI / Service Provider</v>
      </c>
      <c r="R39" s="60" t="str">
        <f>VLOOKUP(A39,[1]RawData!A:DJ,80,FALSE)</f>
        <v/>
      </c>
      <c r="S39" s="57">
        <f>IF(F39="LIVE",IF(VLOOKUP(A39,[1]RawData!A:DJ,60,FALSE)="","No Date",VLOOKUP(A39,[1]RawData!A:DJ,60,FALSE)),"")</f>
        <v>43413</v>
      </c>
      <c r="T39" s="57" t="str">
        <f>IF(VLOOKUP(A39,[1]RawData!A:DJ,61,FALSE)="","No Date",VLOOKUP(A39,[1]RawData!A:DJ,61,FALSE))</f>
        <v>No Date</v>
      </c>
      <c r="U39" s="57">
        <f>IF(F39="LIVE",IF(VLOOKUP(A39,[1]RawData!A:DJ,11,FALSE)="","No Date",VLOOKUP(A39,[1]RawData!A:DJ,11,FALSE)),"")</f>
        <v>43191</v>
      </c>
      <c r="V39" s="57" t="str">
        <f>IF(F39="LIVE",IF(VLOOKUP(A39,[1]RawData!A:DJ,82,FALSE)="","No Application",VLOOKUP(A39,[1]RawData!A:DJ,82,FALSE)),"")</f>
        <v>ISU</v>
      </c>
      <c r="W39" s="57" t="str">
        <f>IF(F39="LIVE",IF(VLOOKUP(A39,[1]RawData!A:DJ,83,FALSE)="","No Process",VLOOKUP(A39,[1]RawData!A:DJ,83,FALSE)),"")</f>
        <v>SPA</v>
      </c>
      <c r="X39" s="57" t="str">
        <f>IF(F39="LIVE",IF(VLOOKUP(A39,[1]RawData!A:DJ,84,FALSE)="","No Delivery Effort",VLOOKUP(A39,[1]RawData!A:DJ,84,FALSE)),"")</f>
        <v>31-100days</v>
      </c>
      <c r="Y39" s="60" t="b">
        <f>VLOOKUP(A39,[1]RawData!A:DJ,85,FALSE)</f>
        <v>0</v>
      </c>
      <c r="Z39" s="57" t="str">
        <f>IF((AND(F39="LIVE",Y39=TRUE)),IF(VLOOKUP(A39,[1]RawData!A:DJ,86,FALSE)="","No Workaround Accountability",VLOOKUP(A39,[1]RawData!A:DJ,86,FALSE)),"")</f>
        <v/>
      </c>
      <c r="AA39" s="57" t="str">
        <f>IF((AND(F39="LIVE",Y39=TRUE)),IF(VLOOKUP(A39,[1]RawData!A:DJ,98,FALSE)="","No Workaround Frequency",VLOOKUP(A39,[1]RawData!A:DJ,98,FALSE)),"")</f>
        <v/>
      </c>
      <c r="AB39" s="57" t="str">
        <f>IF((AND(F39="LIVE",Y39=TRUE)),IF(VLOOKUP(A39,[1]RawData!A:DJ,99,FALSE)="","No Xoserve FTEs",VLOOKUP(A39,[1]RawData!A:DJ,99,FALSE)),"")</f>
        <v/>
      </c>
      <c r="AC39" s="57" t="str">
        <f>IF((AND(F39="LIVE",Y39=TRUE)),IF(VLOOKUP(A39,[1]RawData!A:DJ,94,FALSE)="","No Workaround Intensity",VLOOKUP(A39,[1]RawData!A:DJ,94,FALSE)),"")</f>
        <v/>
      </c>
      <c r="AD39" s="57" t="str">
        <f>IF((AND(F39="LIVE",Y39=TRUE)),IF(VLOOKUP(A39,[1]RawData!A:DJ,87,FALSE)="","No Lifespan Date",VLOOKUP(A39,[1]RawData!A:DJ,87,FALSE)),"")</f>
        <v/>
      </c>
      <c r="AE39" s="57" t="str">
        <f>IF(F39="LIVE",IF(VLOOKUP(A39,[1]RawData!A:DJ,100,FALSE)="","No Change Driver",VLOOKUP(A39,[1]RawData!A:DJ,100,FALSE)),"")</f>
        <v>ChMC endorsed Change Proposal</v>
      </c>
      <c r="AF39" s="57" t="str">
        <f>IF(F39="LIVE",IF(VLOOKUP(A39,[1]RawData!A:DJ,101,FALSE)="","No Change Beneficiary",VLOOKUP(A39,[1]RawData!A:DJ,101,FALSE)),"")</f>
        <v>One Market Group</v>
      </c>
      <c r="AG39" s="57" t="b">
        <f>VLOOKUP(A39,[1]RawData!A:DJ,102,FALSE)</f>
        <v>1</v>
      </c>
      <c r="AH39" s="57" t="b">
        <f>VLOOKUP(A39,[1]RawData!A:DJ,103,FALSE)</f>
        <v>0</v>
      </c>
      <c r="AI39" s="57" t="b">
        <f>VLOOKUP(A39,[1]RawData!A:DJ,104,FALSE)</f>
        <v>0</v>
      </c>
      <c r="AJ39" s="57" t="str">
        <f>IF(F39="LIVE",IF(VLOOKUP(A39,[1]RawData!A:DJ,106,FALSE)="","No DSC Service Area",VLOOKUP(A39,[1]RawData!A:DJ,106,FALSE)),"")</f>
        <v>Service Area 6: Annual Quantity / DM Supply Point and Offtake Rate Reviews</v>
      </c>
      <c r="AK39" s="57" t="str">
        <f>IF(F39="LIVE",IF(VLOOKUP(A39,[1]RawData!A:DJ,107,FALSE)="","No Number of impacted DSC Service Areas",VLOOKUP(A39,[1]RawData!A:DJ,107,FALSE)),"")</f>
        <v>One</v>
      </c>
      <c r="AL39" s="57" t="str">
        <f>IF(F39="LIVE",IF(VLOOKUP(A39,[1]RawData!A:DJ,108,FALSE)="","No Change Improvement Scale",VLOOKUP(A39,[1]RawData!A:DJ,108,FALSE)),"")</f>
        <v>Medium</v>
      </c>
      <c r="AM39" s="60" t="b">
        <f>VLOOKUP(A39,[1]RawData!A:DJ,88,FALSE)</f>
        <v>0</v>
      </c>
      <c r="AN39" s="60" t="b">
        <f>VLOOKUP(A39,[1]RawData!A:DJ,90,FALSE)</f>
        <v>0</v>
      </c>
      <c r="AO39" s="60" t="b">
        <f>VLOOKUP(A39,[1]RawData!A:DJ,89,FALSE)</f>
        <v>0</v>
      </c>
      <c r="AP39" s="60" t="b">
        <f>VLOOKUP(A39,[1]RawData!A:DJ,109,FALSE)</f>
        <v>0</v>
      </c>
      <c r="AQ39" s="60" t="b">
        <f>VLOOKUP(A39,[1]RawData!A:DJ,96,FALSE)</f>
        <v>0</v>
      </c>
      <c r="AR39" s="60" t="b">
        <f>VLOOKUP(A39,[1]RawData!A:DJ,110,FALSE)</f>
        <v>0</v>
      </c>
      <c r="AS39" s="57" t="str">
        <f>IF(VLOOKUP($A39,[1]RawData!$A:$DJ,111,FALSE)="","No Date",VLOOKUP($A39,[1]RawData!$A:$DJ,111,FALSE))</f>
        <v>No Date</v>
      </c>
      <c r="AT39" s="57">
        <f>IF(VLOOKUP($A39,[1]RawData!$A:$DJ,112,FALSE)="","No Date",VLOOKUP($A39,[1]RawData!$A:$DJ,112,FALSE))</f>
        <v>43138</v>
      </c>
      <c r="AU39" s="57">
        <f>IF(VLOOKUP($A39,[1]RawData!$A:$DJ,114,FALSE)="","No Date",VLOOKUP($A39,[1]RawData!$A:$DJ,114,FALSE))</f>
        <v>43201</v>
      </c>
      <c r="AV39" s="57" t="str">
        <f>IF(VLOOKUP($A39,[1]RawData!$A:$DJ,113,FALSE)="","No Date",VLOOKUP($A39,[1]RawData!$A:$DJ,113,FALSE))</f>
        <v>No Date</v>
      </c>
    </row>
    <row r="40" spans="1:48" ht="28.9" x14ac:dyDescent="0.3">
      <c r="A40" s="62" t="s">
        <v>218</v>
      </c>
      <c r="B40" s="54" t="str">
        <f>VLOOKUP(G40,[1]StatusMappings!A:B,2,FALSE)</f>
        <v>3. Change delivered, awaiting closure approval/sign-off</v>
      </c>
      <c r="C40" s="40" t="s">
        <v>24</v>
      </c>
      <c r="D40" s="54" t="str">
        <f>VLOOKUP(A40,[1]RawData!A:DJ,2,FALSE)</f>
        <v>UK Link Future Release Analysis</v>
      </c>
      <c r="E40" s="54" t="str">
        <f>VLOOKUP(A40,[1]RawData!A:DJ,20,FALSE)</f>
        <v>CR (Internal)</v>
      </c>
      <c r="F40" s="51" t="str">
        <f>VLOOKUP(A40,[1]RawData!A:DJ,21,FALSE)</f>
        <v>LIVE</v>
      </c>
      <c r="G40" s="51" t="str">
        <f>VLOOKUP(A40,[1]RawData!A:DJ,3,FALSE)</f>
        <v>F1 - CCR/Closedown document in progress</v>
      </c>
      <c r="H40" s="58">
        <f t="shared" si="1"/>
        <v>0</v>
      </c>
      <c r="I40" s="58" t="str">
        <f>IF(ISNA(VLOOKUP(A40,[1]PrioritisationVariables!L:P,3,FALSE)),"",(VLOOKUP(A40,[1]PrioritisationVariables!L:P,3,FALSE)))</f>
        <v/>
      </c>
      <c r="J40" s="59" t="str">
        <f>IF(ISNA(VLOOKUP(A40,[1]PrioritisationVariables!L:P,5,FALSE)),"",(VLOOKUP(A40,[1]PrioritisationVariables!L:P,5,FALSE)))</f>
        <v/>
      </c>
      <c r="K40" s="57" t="str">
        <f>IF(F40="LIVE",IF(VLOOKUP(A40,[1]RawData!A:DJ,79,FALSE)="","No Platform",VLOOKUP(A40,[1]RawData!A:DJ,79,FALSE)),"")</f>
        <v>R &amp; N</v>
      </c>
      <c r="L40" s="57">
        <f>IF(VLOOKUP(A40,[1]RawData!A:DJ,9,FALSE)="","No Date",VLOOKUP(A40,[1]RawData!A:DJ,9,FALSE))</f>
        <v>42765</v>
      </c>
      <c r="M40" s="60" t="str">
        <f>VLOOKUP(A40,[1]RawData!A:DJ,16,FALSE)</f>
        <v>Jane Rocky</v>
      </c>
      <c r="N40" s="57" t="str">
        <f>IF(F40="LIVE",IF(VLOOKUP(A40,[1]RawData!A:DJ,19,FALSE)="","No Project Manager",VLOOKUP(A40,[1]RawData!A:DJ,19,FALSE)),"")</f>
        <v>Lee Chambers</v>
      </c>
      <c r="O40" s="61" t="str">
        <f>VLOOKUP(A40,[1]RawData!A:DJ,77,FALSE)</f>
        <v/>
      </c>
      <c r="P40" s="60" t="str">
        <f>VLOOKUP(A40,[1]RawData!A:DJ,78,FALSE)</f>
        <v/>
      </c>
      <c r="Q40" s="57" t="str">
        <f>IF(F40="LIVE",IF(VLOOKUP(A40,[1]RawData!A:DJ,81,FALSE)="","No Delivery Team",VLOOKUP(A40,[1]RawData!A:DJ,81,FALSE)),"")</f>
        <v>Third Party SI / Service Provider</v>
      </c>
      <c r="R40" s="60" t="str">
        <f>VLOOKUP(A40,[1]RawData!A:DJ,80,FALSE)</f>
        <v/>
      </c>
      <c r="S40" s="57">
        <f>IF(F40="LIVE",IF(VLOOKUP(A40,[1]RawData!A:DJ,60,FALSE)="","No Date",VLOOKUP(A40,[1]RawData!A:DJ,60,FALSE)),"")</f>
        <v>43019</v>
      </c>
      <c r="T40" s="57">
        <f>IF(VLOOKUP(A40,[1]RawData!A:DJ,61,FALSE)="","No Date",VLOOKUP(A40,[1]RawData!A:DJ,61,FALSE))</f>
        <v>43055</v>
      </c>
      <c r="U40" s="57" t="str">
        <f>IF(F40="LIVE",IF(VLOOKUP(A40,[1]RawData!A:DJ,11,FALSE)="","No Date",VLOOKUP(A40,[1]RawData!A:DJ,11,FALSE)),"")</f>
        <v>No Date</v>
      </c>
      <c r="V40" s="57" t="str">
        <f>IF(F40="LIVE",IF(VLOOKUP(A40,[1]RawData!A:DJ,82,FALSE)="","No Application",VLOOKUP(A40,[1]RawData!A:DJ,82,FALSE)),"")</f>
        <v>No Application</v>
      </c>
      <c r="W40" s="57" t="str">
        <f>IF(F40="LIVE",IF(VLOOKUP(A40,[1]RawData!A:DJ,83,FALSE)="","No Process",VLOOKUP(A40,[1]RawData!A:DJ,83,FALSE)),"")</f>
        <v>No Process</v>
      </c>
      <c r="X40" s="57" t="str">
        <f>IF(F40="LIVE",IF(VLOOKUP(A40,[1]RawData!A:DJ,84,FALSE)="","No Delivery Effort",VLOOKUP(A40,[1]RawData!A:DJ,84,FALSE)),"")</f>
        <v>No Delivery Effort</v>
      </c>
      <c r="Y40" s="60" t="b">
        <f>VLOOKUP(A40,[1]RawData!A:DJ,85,FALSE)</f>
        <v>0</v>
      </c>
      <c r="Z40" s="57" t="str">
        <f>IF((AND(F40="LIVE",Y40=TRUE)),IF(VLOOKUP(A40,[1]RawData!A:DJ,86,FALSE)="","No Workaround Accountability",VLOOKUP(A40,[1]RawData!A:DJ,86,FALSE)),"")</f>
        <v/>
      </c>
      <c r="AA40" s="57" t="str">
        <f>IF((AND(F40="LIVE",Y40=TRUE)),IF(VLOOKUP(A40,[1]RawData!A:DJ,98,FALSE)="","No Workaround Frequency",VLOOKUP(A40,[1]RawData!A:DJ,98,FALSE)),"")</f>
        <v/>
      </c>
      <c r="AB40" s="57" t="str">
        <f>IF((AND(F40="LIVE",Y40=TRUE)),IF(VLOOKUP(A40,[1]RawData!A:DJ,99,FALSE)="","No Xoserve FTEs",VLOOKUP(A40,[1]RawData!A:DJ,99,FALSE)),"")</f>
        <v/>
      </c>
      <c r="AC40" s="57" t="str">
        <f>IF((AND(F40="LIVE",Y40=TRUE)),IF(VLOOKUP(A40,[1]RawData!A:DJ,94,FALSE)="","No Workaround Intensity",VLOOKUP(A40,[1]RawData!A:DJ,94,FALSE)),"")</f>
        <v/>
      </c>
      <c r="AD40" s="57" t="str">
        <f>IF((AND(F40="LIVE",Y40=TRUE)),IF(VLOOKUP(A40,[1]RawData!A:DJ,87,FALSE)="","No Lifespan Date",VLOOKUP(A40,[1]RawData!A:DJ,87,FALSE)),"")</f>
        <v/>
      </c>
      <c r="AE40" s="57" t="str">
        <f>IF(F40="LIVE",IF(VLOOKUP(A40,[1]RawData!A:DJ,100,FALSE)="","No Change Driver",VLOOKUP(A40,[1]RawData!A:DJ,100,FALSE)),"")</f>
        <v>Xoserve Internal CR (business improvement initiative)</v>
      </c>
      <c r="AF40" s="57" t="str">
        <f>IF(F40="LIVE",IF(VLOOKUP(A40,[1]RawData!A:DJ,101,FALSE)="","No Change Beneficiary",VLOOKUP(A40,[1]RawData!A:DJ,101,FALSE)),"")</f>
        <v>Xoserve Only</v>
      </c>
      <c r="AG40" s="57" t="b">
        <f>VLOOKUP(A40,[1]RawData!A:DJ,102,FALSE)</f>
        <v>0</v>
      </c>
      <c r="AH40" s="57" t="b">
        <f>VLOOKUP(A40,[1]RawData!A:DJ,103,FALSE)</f>
        <v>0</v>
      </c>
      <c r="AI40" s="57" t="b">
        <f>VLOOKUP(A40,[1]RawData!A:DJ,104,FALSE)</f>
        <v>0</v>
      </c>
      <c r="AJ40" s="57" t="str">
        <f>IF(F40="LIVE",IF(VLOOKUP(A40,[1]RawData!A:DJ,106,FALSE)="","No DSC Service Area",VLOOKUP(A40,[1]RawData!A:DJ,106,FALSE)),"")</f>
        <v>Service Area 23: Internal</v>
      </c>
      <c r="AK40" s="57" t="str">
        <f>IF(F40="LIVE",IF(VLOOKUP(A40,[1]RawData!A:DJ,107,FALSE)="","No Number of impacted DSC Service Areas",VLOOKUP(A40,[1]RawData!A:DJ,107,FALSE)),"")</f>
        <v>None (Xoserve internal initiative)</v>
      </c>
      <c r="AL40" s="57" t="str">
        <f>IF(F40="LIVE",IF(VLOOKUP(A40,[1]RawData!A:DJ,108,FALSE)="","No Change Improvement Scale",VLOOKUP(A40,[1]RawData!A:DJ,108,FALSE)),"")</f>
        <v>Medium</v>
      </c>
      <c r="AM40" s="60" t="b">
        <f>VLOOKUP(A40,[1]RawData!A:DJ,88,FALSE)</f>
        <v>0</v>
      </c>
      <c r="AN40" s="60" t="b">
        <f>VLOOKUP(A40,[1]RawData!A:DJ,90,FALSE)</f>
        <v>0</v>
      </c>
      <c r="AO40" s="60" t="b">
        <f>VLOOKUP(A40,[1]RawData!A:DJ,89,FALSE)</f>
        <v>0</v>
      </c>
      <c r="AP40" s="60" t="b">
        <f>VLOOKUP(A40,[1]RawData!A:DJ,109,FALSE)</f>
        <v>0</v>
      </c>
      <c r="AQ40" s="60" t="b">
        <f>VLOOKUP(A40,[1]RawData!A:DJ,96,FALSE)</f>
        <v>0</v>
      </c>
      <c r="AR40" s="60" t="b">
        <f>VLOOKUP(A40,[1]RawData!A:DJ,110,FALSE)</f>
        <v>0</v>
      </c>
      <c r="AS40" s="57" t="str">
        <f>IF(VLOOKUP($A40,[1]RawData!$A:$DJ,111,FALSE)="","No Date",VLOOKUP($A40,[1]RawData!$A:$DJ,111,FALSE))</f>
        <v>No Date</v>
      </c>
      <c r="AT40" s="57" t="str">
        <f>IF(VLOOKUP($A40,[1]RawData!$A:$DJ,112,FALSE)="","No Date",VLOOKUP($A40,[1]RawData!$A:$DJ,112,FALSE))</f>
        <v>No Date</v>
      </c>
      <c r="AU40" s="57" t="str">
        <f>IF(VLOOKUP($A40,[1]RawData!$A:$DJ,114,FALSE)="","No Date",VLOOKUP($A40,[1]RawData!$A:$DJ,114,FALSE))</f>
        <v>No Date</v>
      </c>
      <c r="AV40" s="57" t="str">
        <f>IF(VLOOKUP($A40,[1]RawData!$A:$DJ,113,FALSE)="","No Date",VLOOKUP($A40,[1]RawData!$A:$DJ,113,FALSE))</f>
        <v>No Date</v>
      </c>
    </row>
    <row r="41" spans="1:48" x14ac:dyDescent="0.25">
      <c r="A41" s="62" t="s">
        <v>213</v>
      </c>
      <c r="B41" s="54" t="str">
        <f>VLOOKUP(G41,[1]StatusMappings!A:B,2,FALSE)</f>
        <v>2. Change sanction/approved and in project delivery</v>
      </c>
      <c r="C41" s="56" t="s">
        <v>19</v>
      </c>
      <c r="D41" s="54" t="str">
        <f>VLOOKUP(A41,[1]RawData!A:DJ,2,FALSE)</f>
        <v>Energy Tolerance Rejection code</v>
      </c>
      <c r="E41" s="54" t="str">
        <f>VLOOKUP(A41,[1]RawData!A:DJ,20,FALSE)</f>
        <v>CR (Internal)</v>
      </c>
      <c r="F41" s="51" t="str">
        <f>VLOOKUP(A41,[1]RawData!A:DJ,21,FALSE)</f>
        <v>LIVE</v>
      </c>
      <c r="G41" s="51" t="str">
        <f>VLOOKUP(A41,[1]RawData!A:DJ,3,FALSE)</f>
        <v>D1 - Change in delivery</v>
      </c>
      <c r="H41" s="58">
        <f t="shared" si="1"/>
        <v>0</v>
      </c>
      <c r="I41" s="58" t="str">
        <f>IF(ISNA(VLOOKUP(A41,[1]PrioritisationVariables!L:P,3,FALSE)),"",(VLOOKUP(A41,[1]PrioritisationVariables!L:P,3,FALSE)))</f>
        <v/>
      </c>
      <c r="J41" s="59" t="str">
        <f>IF(ISNA(VLOOKUP(A41,[1]PrioritisationVariables!L:P,5,FALSE)),"",(VLOOKUP(A41,[1]PrioritisationVariables!L:P,5,FALSE)))</f>
        <v/>
      </c>
      <c r="K41" s="57" t="str">
        <f>IF(F41="LIVE",IF(VLOOKUP(A41,[1]RawData!A:DJ,79,FALSE)="","No Platform",VLOOKUP(A41,[1]RawData!A:DJ,79,FALSE)),"")</f>
        <v>R &amp; N</v>
      </c>
      <c r="L41" s="57">
        <f>IF(VLOOKUP(A41,[1]RawData!A:DJ,9,FALSE)="","No Date",VLOOKUP(A41,[1]RawData!A:DJ,9,FALSE))</f>
        <v>42914</v>
      </c>
      <c r="M41" s="60" t="str">
        <f>VLOOKUP(A41,[1]RawData!A:DJ,16,FALSE)</f>
        <v>Nick Timm</v>
      </c>
      <c r="N41" s="57" t="str">
        <f>IF(F41="LIVE",IF(VLOOKUP(A41,[1]RawData!A:DJ,19,FALSE)="","No Project Manager",VLOOKUP(A41,[1]RawData!A:DJ,19,FALSE)),"")</f>
        <v>Padmini Duvvuri</v>
      </c>
      <c r="O41" s="61" t="str">
        <f>VLOOKUP(A41,[1]RawData!A:DJ,77,FALSE)</f>
        <v>3</v>
      </c>
      <c r="P41" s="60" t="str">
        <f>VLOOKUP(A41,[1]RawData!A:DJ,78,FALSE)</f>
        <v>UKLP IADBI356</v>
      </c>
      <c r="Q41" s="57" t="str">
        <f>IF(F41="LIVE",IF(VLOOKUP(A41,[1]RawData!A:DJ,81,FALSE)="","No Delivery Team",VLOOKUP(A41,[1]RawData!A:DJ,81,FALSE)),"")</f>
        <v>Third Party SI / Service Provider</v>
      </c>
      <c r="R41" s="60" t="str">
        <f>VLOOKUP(A41,[1]RawData!A:DJ,80,FALSE)</f>
        <v>3627</v>
      </c>
      <c r="S41" s="57">
        <f>IF(F41="LIVE",IF(VLOOKUP(A41,[1]RawData!A:DJ,60,FALSE)="","No Date",VLOOKUP(A41,[1]RawData!A:DJ,60,FALSE)),"")</f>
        <v>43413</v>
      </c>
      <c r="T41" s="57" t="str">
        <f>IF(VLOOKUP(A41,[1]RawData!A:DJ,61,FALSE)="","No Date",VLOOKUP(A41,[1]RawData!A:DJ,61,FALSE))</f>
        <v>No Date</v>
      </c>
      <c r="U41" s="57">
        <f>IF(F41="LIVE",IF(VLOOKUP(A41,[1]RawData!A:DJ,11,FALSE)="","No Date",VLOOKUP(A41,[1]RawData!A:DJ,11,FALSE)),"")</f>
        <v>43405</v>
      </c>
      <c r="V41" s="57" t="str">
        <f>IF(F41="LIVE",IF(VLOOKUP(A41,[1]RawData!A:DJ,82,FALSE)="","No Application",VLOOKUP(A41,[1]RawData!A:DJ,82,FALSE)),"")</f>
        <v>ISU</v>
      </c>
      <c r="W41" s="57" t="str">
        <f>IF(F41="LIVE",IF(VLOOKUP(A41,[1]RawData!A:DJ,83,FALSE)="","No Process",VLOOKUP(A41,[1]RawData!A:DJ,83,FALSE)),"")</f>
        <v>Reads</v>
      </c>
      <c r="X41" s="57" t="str">
        <f>IF(F41="LIVE",IF(VLOOKUP(A41,[1]RawData!A:DJ,84,FALSE)="","No Delivery Effort",VLOOKUP(A41,[1]RawData!A:DJ,84,FALSE)),"")</f>
        <v>31-100days</v>
      </c>
      <c r="Y41" s="60" t="b">
        <f>VLOOKUP(A41,[1]RawData!A:DJ,85,FALSE)</f>
        <v>0</v>
      </c>
      <c r="Z41" s="57" t="str">
        <f>IF((AND(F41="LIVE",Y41=TRUE)),IF(VLOOKUP(A41,[1]RawData!A:DJ,86,FALSE)="","No Workaround Accountability",VLOOKUP(A41,[1]RawData!A:DJ,86,FALSE)),"")</f>
        <v/>
      </c>
      <c r="AA41" s="57" t="str">
        <f>IF((AND(F41="LIVE",Y41=TRUE)),IF(VLOOKUP(A41,[1]RawData!A:DJ,98,FALSE)="","No Workaround Frequency",VLOOKUP(A41,[1]RawData!A:DJ,98,FALSE)),"")</f>
        <v/>
      </c>
      <c r="AB41" s="57" t="str">
        <f>IF((AND(F41="LIVE",Y41=TRUE)),IF(VLOOKUP(A41,[1]RawData!A:DJ,99,FALSE)="","No Xoserve FTEs",VLOOKUP(A41,[1]RawData!A:DJ,99,FALSE)),"")</f>
        <v/>
      </c>
      <c r="AC41" s="57" t="str">
        <f>IF((AND(F41="LIVE",Y41=TRUE)),IF(VLOOKUP(A41,[1]RawData!A:DJ,94,FALSE)="","No Workaround Intensity",VLOOKUP(A41,[1]RawData!A:DJ,94,FALSE)),"")</f>
        <v/>
      </c>
      <c r="AD41" s="57" t="str">
        <f>IF((AND(F41="LIVE",Y41=TRUE)),IF(VLOOKUP(A41,[1]RawData!A:DJ,87,FALSE)="","No Lifespan Date",VLOOKUP(A41,[1]RawData!A:DJ,87,FALSE)),"")</f>
        <v/>
      </c>
      <c r="AE41" s="57" t="str">
        <f>IF(F41="LIVE",IF(VLOOKUP(A41,[1]RawData!A:DJ,100,FALSE)="","No Change Driver",VLOOKUP(A41,[1]RawData!A:DJ,100,FALSE)),"")</f>
        <v>ChMC endorsed Change Proposal</v>
      </c>
      <c r="AF41" s="57" t="str">
        <f>IF(F41="LIVE",IF(VLOOKUP(A41,[1]RawData!A:DJ,101,FALSE)="","No Change Beneficiary",VLOOKUP(A41,[1]RawData!A:DJ,101,FALSE)),"")</f>
        <v>One Market Group</v>
      </c>
      <c r="AG41" s="57" t="b">
        <f>VLOOKUP(A41,[1]RawData!A:DJ,102,FALSE)</f>
        <v>1</v>
      </c>
      <c r="AH41" s="57" t="b">
        <f>VLOOKUP(A41,[1]RawData!A:DJ,103,FALSE)</f>
        <v>0</v>
      </c>
      <c r="AI41" s="57" t="b">
        <f>VLOOKUP(A41,[1]RawData!A:DJ,104,FALSE)</f>
        <v>0</v>
      </c>
      <c r="AJ41" s="57" t="str">
        <f>IF(F41="LIVE",IF(VLOOKUP(A41,[1]RawData!A:DJ,106,FALSE)="","No DSC Service Area",VLOOKUP(A41,[1]RawData!A:DJ,106,FALSE)),"")</f>
        <v>Service Area 5: Metered Volume and Metered Quantity</v>
      </c>
      <c r="AK41" s="57" t="str">
        <f>IF(F41="LIVE",IF(VLOOKUP(A41,[1]RawData!A:DJ,107,FALSE)="","No Number of impacted DSC Service Areas",VLOOKUP(A41,[1]RawData!A:DJ,107,FALSE)),"")</f>
        <v>One</v>
      </c>
      <c r="AL41" s="57" t="str">
        <f>IF(F41="LIVE",IF(VLOOKUP(A41,[1]RawData!A:DJ,108,FALSE)="","No Change Improvement Scale",VLOOKUP(A41,[1]RawData!A:DJ,108,FALSE)),"")</f>
        <v>Low</v>
      </c>
      <c r="AM41" s="60" t="b">
        <f>VLOOKUP(A41,[1]RawData!A:DJ,88,FALSE)</f>
        <v>1</v>
      </c>
      <c r="AN41" s="60" t="b">
        <f>VLOOKUP(A41,[1]RawData!A:DJ,90,FALSE)</f>
        <v>1</v>
      </c>
      <c r="AO41" s="60" t="b">
        <f>VLOOKUP(A41,[1]RawData!A:DJ,89,FALSE)</f>
        <v>1</v>
      </c>
      <c r="AP41" s="60" t="b">
        <f>VLOOKUP(A41,[1]RawData!A:DJ,109,FALSE)</f>
        <v>0</v>
      </c>
      <c r="AQ41" s="60" t="b">
        <f>VLOOKUP(A41,[1]RawData!A:DJ,96,FALSE)</f>
        <v>0</v>
      </c>
      <c r="AR41" s="60" t="b">
        <f>VLOOKUP(A41,[1]RawData!A:DJ,110,FALSE)</f>
        <v>0</v>
      </c>
      <c r="AS41" s="57" t="str">
        <f>IF(VLOOKUP($A41,[1]RawData!$A:$DJ,111,FALSE)="","No Date",VLOOKUP($A41,[1]RawData!$A:$DJ,111,FALSE))</f>
        <v>No Date</v>
      </c>
      <c r="AT41" s="57">
        <f>IF(VLOOKUP($A41,[1]RawData!$A:$DJ,112,FALSE)="","No Date",VLOOKUP($A41,[1]RawData!$A:$DJ,112,FALSE))</f>
        <v>43138</v>
      </c>
      <c r="AU41" s="57">
        <f>IF(VLOOKUP($A41,[1]RawData!$A:$DJ,114,FALSE)="","No Date",VLOOKUP($A41,[1]RawData!$A:$DJ,114,FALSE))</f>
        <v>43201</v>
      </c>
      <c r="AV41" s="57" t="str">
        <f>IF(VLOOKUP($A41,[1]RawData!$A:$DJ,113,FALSE)="","No Date",VLOOKUP($A41,[1]RawData!$A:$DJ,113,FALSE))</f>
        <v>No Date</v>
      </c>
    </row>
    <row r="42" spans="1:48" x14ac:dyDescent="0.25">
      <c r="A42" s="62" t="s">
        <v>221</v>
      </c>
      <c r="B42" s="54" t="str">
        <f>VLOOKUP(G42,[1]StatusMappings!A:B,2,FALSE)</f>
        <v>2. Change sanction/approved and in project delivery</v>
      </c>
      <c r="C42" s="56" t="s">
        <v>19</v>
      </c>
      <c r="D42" s="54" t="str">
        <f>VLOOKUP(A42,[1]RawData!A:DJ,2,FALSE)</f>
        <v>Reads failing market breaker tolerance to be accepted for correct date following AQ Correction</v>
      </c>
      <c r="E42" s="54" t="str">
        <f>VLOOKUP(A42,[1]RawData!A:DJ,20,FALSE)</f>
        <v>CR (Internal)</v>
      </c>
      <c r="F42" s="51" t="str">
        <f>VLOOKUP(A42,[1]RawData!A:DJ,21,FALSE)</f>
        <v>LIVE</v>
      </c>
      <c r="G42" s="51" t="str">
        <f>VLOOKUP(A42,[1]RawData!A:DJ,3,FALSE)</f>
        <v>D1 - Change in delivery</v>
      </c>
      <c r="H42" s="58">
        <f t="shared" si="1"/>
        <v>0</v>
      </c>
      <c r="I42" s="58" t="str">
        <f>IF(ISNA(VLOOKUP(A42,[1]PrioritisationVariables!L:P,3,FALSE)),"",(VLOOKUP(A42,[1]PrioritisationVariables!L:P,3,FALSE)))</f>
        <v>TBP</v>
      </c>
      <c r="J42" s="59" t="str">
        <f>IF(ISNA(VLOOKUP(A42,[1]PrioritisationVariables!L:P,5,FALSE)),"",(VLOOKUP(A42,[1]PrioritisationVariables!L:P,5,FALSE)))</f>
        <v>High</v>
      </c>
      <c r="K42" s="57" t="str">
        <f>IF(F42="LIVE",IF(VLOOKUP(A42,[1]RawData!A:DJ,79,FALSE)="","No Platform",VLOOKUP(A42,[1]RawData!A:DJ,79,FALSE)),"")</f>
        <v>R &amp; N</v>
      </c>
      <c r="L42" s="57">
        <f>IF(VLOOKUP(A42,[1]RawData!A:DJ,9,FALSE)="","No Date",VLOOKUP(A42,[1]RawData!A:DJ,9,FALSE))</f>
        <v>42494</v>
      </c>
      <c r="M42" s="60" t="str">
        <f>VLOOKUP(A42,[1]RawData!A:DJ,16,FALSE)</f>
        <v>Emma Smith</v>
      </c>
      <c r="N42" s="57" t="str">
        <f>IF(F42="LIVE",IF(VLOOKUP(A42,[1]RawData!A:DJ,19,FALSE)="","No Project Manager",VLOOKUP(A42,[1]RawData!A:DJ,19,FALSE)),"")</f>
        <v>Padmini Duvvuri</v>
      </c>
      <c r="O42" s="61" t="str">
        <f>VLOOKUP(A42,[1]RawData!A:DJ,77,FALSE)</f>
        <v>3</v>
      </c>
      <c r="P42" s="60" t="str">
        <f>VLOOKUP(A42,[1]RawData!A:DJ,78,FALSE)</f>
        <v>UKLP IADBI202</v>
      </c>
      <c r="Q42" s="57" t="str">
        <f>IF(F42="LIVE",IF(VLOOKUP(A42,[1]RawData!A:DJ,81,FALSE)="","No Delivery Team",VLOOKUP(A42,[1]RawData!A:DJ,81,FALSE)),"")</f>
        <v>Third Party SI / Service Provider</v>
      </c>
      <c r="R42" s="60" t="str">
        <f>VLOOKUP(A42,[1]RawData!A:DJ,80,FALSE)</f>
        <v/>
      </c>
      <c r="S42" s="57">
        <f>IF(F42="LIVE",IF(VLOOKUP(A42,[1]RawData!A:DJ,60,FALSE)="","No Date",VLOOKUP(A42,[1]RawData!A:DJ,60,FALSE)),"")</f>
        <v>43413</v>
      </c>
      <c r="T42" s="57" t="str">
        <f>IF(VLOOKUP(A42,[1]RawData!A:DJ,61,FALSE)="","No Date",VLOOKUP(A42,[1]RawData!A:DJ,61,FALSE))</f>
        <v>No Date</v>
      </c>
      <c r="U42" s="57">
        <f>IF(F42="LIVE",IF(VLOOKUP(A42,[1]RawData!A:DJ,11,FALSE)="","No Date",VLOOKUP(A42,[1]RawData!A:DJ,11,FALSE)),"")</f>
        <v>43374</v>
      </c>
      <c r="V42" s="57" t="str">
        <f>IF(F42="LIVE",IF(VLOOKUP(A42,[1]RawData!A:DJ,82,FALSE)="","No Application",VLOOKUP(A42,[1]RawData!A:DJ,82,FALSE)),"")</f>
        <v>ISU</v>
      </c>
      <c r="W42" s="57" t="str">
        <f>IF(F42="LIVE",IF(VLOOKUP(A42,[1]RawData!A:DJ,83,FALSE)="","No Process",VLOOKUP(A42,[1]RawData!A:DJ,83,FALSE)),"")</f>
        <v>Reads</v>
      </c>
      <c r="X42" s="57" t="str">
        <f>IF(F42="LIVE",IF(VLOOKUP(A42,[1]RawData!A:DJ,84,FALSE)="","No Delivery Effort",VLOOKUP(A42,[1]RawData!A:DJ,84,FALSE)),"")</f>
        <v>31-100days</v>
      </c>
      <c r="Y42" s="60" t="b">
        <f>VLOOKUP(A42,[1]RawData!A:DJ,85,FALSE)</f>
        <v>1</v>
      </c>
      <c r="Z42" s="57" t="str">
        <f>IF((AND(F42="LIVE",Y42=TRUE)),IF(VLOOKUP(A42,[1]RawData!A:DJ,86,FALSE)="","No Workaround Accountability",VLOOKUP(A42,[1]RawData!A:DJ,86,FALSE)),"")</f>
        <v>External Customer</v>
      </c>
      <c r="AA42" s="57" t="str">
        <f>IF((AND(F42="LIVE",Y42=TRUE)),IF(VLOOKUP(A42,[1]RawData!A:DJ,98,FALSE)="","No Workaround Frequency",VLOOKUP(A42,[1]RawData!A:DJ,98,FALSE)),"")</f>
        <v>Daily</v>
      </c>
      <c r="AB42" s="57" t="str">
        <f>IF((AND(F42="LIVE",Y42=TRUE)),IF(VLOOKUP(A42,[1]RawData!A:DJ,99,FALSE)="","No Xoserve FTEs",VLOOKUP(A42,[1]RawData!A:DJ,99,FALSE)),"")</f>
        <v>No Xoserve FTEs</v>
      </c>
      <c r="AC42" s="57" t="str">
        <f>IF((AND(F42="LIVE",Y42=TRUE)),IF(VLOOKUP(A42,[1]RawData!A:DJ,94,FALSE)="","No Workaround Intensity",VLOOKUP(A42,[1]RawData!A:DJ,94,FALSE)),"")</f>
        <v>Low</v>
      </c>
      <c r="AD42" s="57">
        <f>IF((AND(F42="LIVE",Y42=TRUE)),IF(VLOOKUP(A42,[1]RawData!A:DJ,87,FALSE)="","No Lifespan Date",VLOOKUP(A42,[1]RawData!A:DJ,87,FALSE)),"")</f>
        <v>43465</v>
      </c>
      <c r="AE42" s="57" t="str">
        <f>IF(F42="LIVE",IF(VLOOKUP(A42,[1]RawData!A:DJ,100,FALSE)="","No Change Driver",VLOOKUP(A42,[1]RawData!A:DJ,100,FALSE)),"")</f>
        <v>MOD/Ofgem</v>
      </c>
      <c r="AF42" s="57" t="str">
        <f>IF(F42="LIVE",IF(VLOOKUP(A42,[1]RawData!A:DJ,101,FALSE)="","No Change Beneficiary",VLOOKUP(A42,[1]RawData!A:DJ,101,FALSE)),"")</f>
        <v>One Market Group</v>
      </c>
      <c r="AG42" s="57" t="b">
        <f>VLOOKUP(A42,[1]RawData!A:DJ,102,FALSE)</f>
        <v>1</v>
      </c>
      <c r="AH42" s="57" t="b">
        <f>VLOOKUP(A42,[1]RawData!A:DJ,103,FALSE)</f>
        <v>0</v>
      </c>
      <c r="AI42" s="57" t="b">
        <f>VLOOKUP(A42,[1]RawData!A:DJ,104,FALSE)</f>
        <v>0</v>
      </c>
      <c r="AJ42" s="57" t="str">
        <f>IF(F42="LIVE",IF(VLOOKUP(A42,[1]RawData!A:DJ,106,FALSE)="","No DSC Service Area",VLOOKUP(A42,[1]RawData!A:DJ,106,FALSE)),"")</f>
        <v>Service Area 5: Metered Volume and Metered Quantity</v>
      </c>
      <c r="AK42" s="57" t="str">
        <f>IF(F42="LIVE",IF(VLOOKUP(A42,[1]RawData!A:DJ,107,FALSE)="","No Number of impacted DSC Service Areas",VLOOKUP(A42,[1]RawData!A:DJ,107,FALSE)),"")</f>
        <v>Two to Five</v>
      </c>
      <c r="AL42" s="57" t="str">
        <f>IF(F42="LIVE",IF(VLOOKUP(A42,[1]RawData!A:DJ,108,FALSE)="","No Change Improvement Scale",VLOOKUP(A42,[1]RawData!A:DJ,108,FALSE)),"")</f>
        <v>Low</v>
      </c>
      <c r="AM42" s="60" t="b">
        <f>VLOOKUP(A42,[1]RawData!A:DJ,88,FALSE)</f>
        <v>1</v>
      </c>
      <c r="AN42" s="60" t="b">
        <f>VLOOKUP(A42,[1]RawData!A:DJ,90,FALSE)</f>
        <v>1</v>
      </c>
      <c r="AO42" s="60" t="b">
        <f>VLOOKUP(A42,[1]RawData!A:DJ,89,FALSE)</f>
        <v>1</v>
      </c>
      <c r="AP42" s="60" t="b">
        <f>VLOOKUP(A42,[1]RawData!A:DJ,109,FALSE)</f>
        <v>0</v>
      </c>
      <c r="AQ42" s="60" t="b">
        <f>VLOOKUP(A42,[1]RawData!A:DJ,96,FALSE)</f>
        <v>0</v>
      </c>
      <c r="AR42" s="60" t="b">
        <f>VLOOKUP(A42,[1]RawData!A:DJ,110,FALSE)</f>
        <v>0</v>
      </c>
      <c r="AS42" s="57" t="str">
        <f>IF(VLOOKUP($A42,[1]RawData!$A:$DJ,111,FALSE)="","No Date",VLOOKUP($A42,[1]RawData!$A:$DJ,111,FALSE))</f>
        <v>No Date</v>
      </c>
      <c r="AT42" s="57">
        <f>IF(VLOOKUP($A42,[1]RawData!$A:$DJ,112,FALSE)="","No Date",VLOOKUP($A42,[1]RawData!$A:$DJ,112,FALSE))</f>
        <v>43138</v>
      </c>
      <c r="AU42" s="57">
        <f>IF(VLOOKUP($A42,[1]RawData!$A:$DJ,114,FALSE)="","No Date",VLOOKUP($A42,[1]RawData!$A:$DJ,114,FALSE))</f>
        <v>43201</v>
      </c>
      <c r="AV42" s="57" t="str">
        <f>IF(VLOOKUP($A42,[1]RawData!$A:$DJ,113,FALSE)="","No Date",VLOOKUP($A42,[1]RawData!$A:$DJ,113,FALSE))</f>
        <v>No Date</v>
      </c>
    </row>
    <row r="43" spans="1:48" x14ac:dyDescent="0.25">
      <c r="A43" s="62" t="s">
        <v>222</v>
      </c>
      <c r="B43" s="54" t="str">
        <f>VLOOKUP(G43,[1]StatusMappings!A:B,2,FALSE)</f>
        <v>2. Change sanction/approved and in project delivery</v>
      </c>
      <c r="C43" s="56" t="s">
        <v>19</v>
      </c>
      <c r="D43" s="54" t="str">
        <f>VLOOKUP(A43,[1]RawData!A:DJ,2,FALSE)</f>
        <v>File Format Changes Aug 16 Unique Sites (deferred items from CR252)</v>
      </c>
      <c r="E43" s="54" t="str">
        <f>VLOOKUP(A43,[1]RawData!A:DJ,20,FALSE)</f>
        <v>CR (Internal)</v>
      </c>
      <c r="F43" s="51" t="str">
        <f>VLOOKUP(A43,[1]RawData!A:DJ,21,FALSE)</f>
        <v>LIVE</v>
      </c>
      <c r="G43" s="51" t="str">
        <f>VLOOKUP(A43,[1]RawData!A:DJ,3,FALSE)</f>
        <v>D1 - Change in delivery</v>
      </c>
      <c r="H43" s="58">
        <f t="shared" si="1"/>
        <v>0</v>
      </c>
      <c r="I43" s="58" t="str">
        <f>IF(ISNA(VLOOKUP(A43,[1]PrioritisationVariables!L:P,3,FALSE)),"",(VLOOKUP(A43,[1]PrioritisationVariables!L:P,3,FALSE)))</f>
        <v>TBP</v>
      </c>
      <c r="J43" s="59" t="str">
        <f>IF(ISNA(VLOOKUP(A43,[1]PrioritisationVariables!L:P,5,FALSE)),"",(VLOOKUP(A43,[1]PrioritisationVariables!L:P,5,FALSE)))</f>
        <v>Low</v>
      </c>
      <c r="K43" s="57" t="str">
        <f>IF(F43="LIVE",IF(VLOOKUP(A43,[1]RawData!A:DJ,79,FALSE)="","No Platform",VLOOKUP(A43,[1]RawData!A:DJ,79,FALSE)),"")</f>
        <v>R &amp; N</v>
      </c>
      <c r="L43" s="57">
        <f>IF(VLOOKUP(A43,[1]RawData!A:DJ,9,FALSE)="","No Date",VLOOKUP(A43,[1]RawData!A:DJ,9,FALSE))</f>
        <v>42629</v>
      </c>
      <c r="M43" s="60" t="str">
        <f>VLOOKUP(A43,[1]RawData!A:DJ,16,FALSE)</f>
        <v>Marie Berlin</v>
      </c>
      <c r="N43" s="57" t="str">
        <f>IF(F43="LIVE",IF(VLOOKUP(A43,[1]RawData!A:DJ,19,FALSE)="","No Project Manager",VLOOKUP(A43,[1]RawData!A:DJ,19,FALSE)),"")</f>
        <v>Padmini Duvvuri</v>
      </c>
      <c r="O43" s="61" t="str">
        <f>VLOOKUP(A43,[1]RawData!A:DJ,77,FALSE)</f>
        <v>3</v>
      </c>
      <c r="P43" s="60" t="str">
        <f>VLOOKUP(A43,[1]RawData!A:DJ,78,FALSE)</f>
        <v>UKLP IADBI258</v>
      </c>
      <c r="Q43" s="57" t="str">
        <f>IF(F43="LIVE",IF(VLOOKUP(A43,[1]RawData!A:DJ,81,FALSE)="","No Delivery Team",VLOOKUP(A43,[1]RawData!A:DJ,81,FALSE)),"")</f>
        <v>Third Party SI / Service Provider</v>
      </c>
      <c r="R43" s="60" t="str">
        <f>VLOOKUP(A43,[1]RawData!A:DJ,80,FALSE)</f>
        <v/>
      </c>
      <c r="S43" s="57">
        <f>IF(F43="LIVE",IF(VLOOKUP(A43,[1]RawData!A:DJ,60,FALSE)="","No Date",VLOOKUP(A43,[1]RawData!A:DJ,60,FALSE)),"")</f>
        <v>43413</v>
      </c>
      <c r="T43" s="57" t="str">
        <f>IF(VLOOKUP(A43,[1]RawData!A:DJ,61,FALSE)="","No Date",VLOOKUP(A43,[1]RawData!A:DJ,61,FALSE))</f>
        <v>No Date</v>
      </c>
      <c r="U43" s="57">
        <f>IF(F43="LIVE",IF(VLOOKUP(A43,[1]RawData!A:DJ,11,FALSE)="","No Date",VLOOKUP(A43,[1]RawData!A:DJ,11,FALSE)),"")</f>
        <v>43252</v>
      </c>
      <c r="V43" s="57" t="str">
        <f>IF(F43="LIVE",IF(VLOOKUP(A43,[1]RawData!A:DJ,82,FALSE)="","No Application",VLOOKUP(A43,[1]RawData!A:DJ,82,FALSE)),"")</f>
        <v>ISU</v>
      </c>
      <c r="W43" s="57" t="str">
        <f>IF(F43="LIVE",IF(VLOOKUP(A43,[1]RawData!A:DJ,83,FALSE)="","No Process",VLOOKUP(A43,[1]RawData!A:DJ,83,FALSE)),"")</f>
        <v>SPA</v>
      </c>
      <c r="X43" s="57" t="str">
        <f>IF(F43="LIVE",IF(VLOOKUP(A43,[1]RawData!A:DJ,84,FALSE)="","No Delivery Effort",VLOOKUP(A43,[1]RawData!A:DJ,84,FALSE)),"")</f>
        <v>31-100days</v>
      </c>
      <c r="Y43" s="60" t="b">
        <f>VLOOKUP(A43,[1]RawData!A:DJ,85,FALSE)</f>
        <v>1</v>
      </c>
      <c r="Z43" s="57" t="str">
        <f>IF((AND(F43="LIVE",Y43=TRUE)),IF(VLOOKUP(A43,[1]RawData!A:DJ,86,FALSE)="","No Workaround Accountability",VLOOKUP(A43,[1]RawData!A:DJ,86,FALSE)),"")</f>
        <v>Xoserve</v>
      </c>
      <c r="AA43" s="57" t="str">
        <f>IF((AND(F43="LIVE",Y43=TRUE)),IF(VLOOKUP(A43,[1]RawData!A:DJ,98,FALSE)="","No Workaround Frequency",VLOOKUP(A43,[1]RawData!A:DJ,98,FALSE)),"")</f>
        <v>No Workaround Frequency</v>
      </c>
      <c r="AB43" s="57" t="str">
        <f>IF((AND(F43="LIVE",Y43=TRUE)),IF(VLOOKUP(A43,[1]RawData!A:DJ,99,FALSE)="","No Xoserve FTEs",VLOOKUP(A43,[1]RawData!A:DJ,99,FALSE)),"")</f>
        <v>No Xoserve FTEs</v>
      </c>
      <c r="AC43" s="57" t="str">
        <f>IF((AND(F43="LIVE",Y43=TRUE)),IF(VLOOKUP(A43,[1]RawData!A:DJ,94,FALSE)="","No Workaround Intensity",VLOOKUP(A43,[1]RawData!A:DJ,94,FALSE)),"")</f>
        <v>Low</v>
      </c>
      <c r="AD43" s="57">
        <f>IF((AND(F43="LIVE",Y43=TRUE)),IF(VLOOKUP(A43,[1]RawData!A:DJ,87,FALSE)="","No Lifespan Date",VLOOKUP(A43,[1]RawData!A:DJ,87,FALSE)),"")</f>
        <v>43465</v>
      </c>
      <c r="AE43" s="57" t="str">
        <f>IF(F43="LIVE",IF(VLOOKUP(A43,[1]RawData!A:DJ,100,FALSE)="","No Change Driver",VLOOKUP(A43,[1]RawData!A:DJ,100,FALSE)),"")</f>
        <v>ChMC endorsed Change Proposal</v>
      </c>
      <c r="AF43" s="57" t="str">
        <f>IF(F43="LIVE",IF(VLOOKUP(A43,[1]RawData!A:DJ,101,FALSE)="","No Change Beneficiary",VLOOKUP(A43,[1]RawData!A:DJ,101,FALSE)),"")</f>
        <v>Multiple Market Participants</v>
      </c>
      <c r="AG43" s="57" t="b">
        <f>VLOOKUP(A43,[1]RawData!A:DJ,102,FALSE)</f>
        <v>1</v>
      </c>
      <c r="AH43" s="57" t="b">
        <f>VLOOKUP(A43,[1]RawData!A:DJ,103,FALSE)</f>
        <v>0</v>
      </c>
      <c r="AI43" s="57" t="b">
        <f>VLOOKUP(A43,[1]RawData!A:DJ,104,FALSE)</f>
        <v>0</v>
      </c>
      <c r="AJ43" s="57" t="str">
        <f>IF(F43="LIVE",IF(VLOOKUP(A43,[1]RawData!A:DJ,106,FALSE)="","No DSC Service Area",VLOOKUP(A43,[1]RawData!A:DJ,106,FALSE)),"")</f>
        <v>Service Area 1: Manage Supply Point Registration</v>
      </c>
      <c r="AK43" s="57" t="str">
        <f>IF(F43="LIVE",IF(VLOOKUP(A43,[1]RawData!A:DJ,107,FALSE)="","No Number of impacted DSC Service Areas",VLOOKUP(A43,[1]RawData!A:DJ,107,FALSE)),"")</f>
        <v>Two to Five</v>
      </c>
      <c r="AL43" s="57" t="str">
        <f>IF(F43="LIVE",IF(VLOOKUP(A43,[1]RawData!A:DJ,108,FALSE)="","No Change Improvement Scale",VLOOKUP(A43,[1]RawData!A:DJ,108,FALSE)),"")</f>
        <v>Low</v>
      </c>
      <c r="AM43" s="60" t="b">
        <f>VLOOKUP(A43,[1]RawData!A:DJ,88,FALSE)</f>
        <v>1</v>
      </c>
      <c r="AN43" s="60" t="b">
        <f>VLOOKUP(A43,[1]RawData!A:DJ,90,FALSE)</f>
        <v>0</v>
      </c>
      <c r="AO43" s="60" t="b">
        <f>VLOOKUP(A43,[1]RawData!A:DJ,89,FALSE)</f>
        <v>1</v>
      </c>
      <c r="AP43" s="60" t="b">
        <f>VLOOKUP(A43,[1]RawData!A:DJ,109,FALSE)</f>
        <v>0</v>
      </c>
      <c r="AQ43" s="60" t="b">
        <f>VLOOKUP(A43,[1]RawData!A:DJ,96,FALSE)</f>
        <v>0</v>
      </c>
      <c r="AR43" s="60" t="b">
        <f>VLOOKUP(A43,[1]RawData!A:DJ,110,FALSE)</f>
        <v>0</v>
      </c>
      <c r="AS43" s="57" t="str">
        <f>IF(VLOOKUP($A43,[1]RawData!$A:$DJ,111,FALSE)="","No Date",VLOOKUP($A43,[1]RawData!$A:$DJ,111,FALSE))</f>
        <v>No Date</v>
      </c>
      <c r="AT43" s="57">
        <f>IF(VLOOKUP($A43,[1]RawData!$A:$DJ,112,FALSE)="","No Date",VLOOKUP($A43,[1]RawData!$A:$DJ,112,FALSE))</f>
        <v>43138</v>
      </c>
      <c r="AU43" s="57">
        <f>IF(VLOOKUP($A43,[1]RawData!$A:$DJ,114,FALSE)="","No Date",VLOOKUP($A43,[1]RawData!$A:$DJ,114,FALSE))</f>
        <v>43201</v>
      </c>
      <c r="AV43" s="57" t="str">
        <f>IF(VLOOKUP($A43,[1]RawData!$A:$DJ,113,FALSE)="","No Date",VLOOKUP($A43,[1]RawData!$A:$DJ,113,FALSE))</f>
        <v>No Date</v>
      </c>
    </row>
    <row r="44" spans="1:48" x14ac:dyDescent="0.25">
      <c r="A44" s="62" t="s">
        <v>226</v>
      </c>
      <c r="B44" s="54" t="str">
        <f>VLOOKUP(G44,[1]StatusMappings!A:B,2,FALSE)</f>
        <v>2. Change sanction/approved and in project delivery</v>
      </c>
      <c r="C44" s="56" t="s">
        <v>19</v>
      </c>
      <c r="D44" s="54" t="str">
        <f>VLOOKUP(A44,[1]RawData!A:DJ,2,FALSE)</f>
        <v>Class  4 CSEPS Reconciliation Variance Identification</v>
      </c>
      <c r="E44" s="54" t="str">
        <f>VLOOKUP(A44,[1]RawData!A:DJ,20,FALSE)</f>
        <v>CR (Internal)</v>
      </c>
      <c r="F44" s="51" t="str">
        <f>VLOOKUP(A44,[1]RawData!A:DJ,21,FALSE)</f>
        <v>LIVE</v>
      </c>
      <c r="G44" s="51" t="str">
        <f>VLOOKUP(A44,[1]RawData!A:DJ,3,FALSE)</f>
        <v>D1 - Change in delivery</v>
      </c>
      <c r="H44" s="58">
        <f t="shared" si="1"/>
        <v>0</v>
      </c>
      <c r="I44" s="58" t="str">
        <f>IF(ISNA(VLOOKUP(A44,[1]PrioritisationVariables!L:P,3,FALSE)),"",(VLOOKUP(A44,[1]PrioritisationVariables!L:P,3,FALSE)))</f>
        <v>TBP</v>
      </c>
      <c r="J44" s="59" t="str">
        <f>IF(ISNA(VLOOKUP(A44,[1]PrioritisationVariables!L:P,5,FALSE)),"",(VLOOKUP(A44,[1]PrioritisationVariables!L:P,5,FALSE)))</f>
        <v>Medium</v>
      </c>
      <c r="K44" s="57" t="str">
        <f>IF(F44="LIVE",IF(VLOOKUP(A44,[1]RawData!A:DJ,79,FALSE)="","No Platform",VLOOKUP(A44,[1]RawData!A:DJ,79,FALSE)),"")</f>
        <v>R &amp; N</v>
      </c>
      <c r="L44" s="57">
        <f>IF(VLOOKUP(A44,[1]RawData!A:DJ,9,FALSE)="","No Date",VLOOKUP(A44,[1]RawData!A:DJ,9,FALSE))</f>
        <v>42761</v>
      </c>
      <c r="M44" s="60" t="str">
        <f>VLOOKUP(A44,[1]RawData!A:DJ,16,FALSE)</f>
        <v>Karen Marklew</v>
      </c>
      <c r="N44" s="57" t="str">
        <f>IF(F44="LIVE",IF(VLOOKUP(A44,[1]RawData!A:DJ,19,FALSE)="","No Project Manager",VLOOKUP(A44,[1]RawData!A:DJ,19,FALSE)),"")</f>
        <v>Padmini Duvvuri</v>
      </c>
      <c r="O44" s="61" t="str">
        <f>VLOOKUP(A44,[1]RawData!A:DJ,77,FALSE)</f>
        <v>3</v>
      </c>
      <c r="P44" s="60" t="str">
        <f>VLOOKUP(A44,[1]RawData!A:DJ,78,FALSE)</f>
        <v>UKLP IADBI289</v>
      </c>
      <c r="Q44" s="57" t="str">
        <f>IF(F44="LIVE",IF(VLOOKUP(A44,[1]RawData!A:DJ,81,FALSE)="","No Delivery Team",VLOOKUP(A44,[1]RawData!A:DJ,81,FALSE)),"")</f>
        <v>Third Party SI / Service Provider</v>
      </c>
      <c r="R44" s="60" t="str">
        <f>VLOOKUP(A44,[1]RawData!A:DJ,80,FALSE)</f>
        <v/>
      </c>
      <c r="S44" s="57">
        <f>IF(F44="LIVE",IF(VLOOKUP(A44,[1]RawData!A:DJ,60,FALSE)="","No Date",VLOOKUP(A44,[1]RawData!A:DJ,60,FALSE)),"")</f>
        <v>43413</v>
      </c>
      <c r="T44" s="57" t="str">
        <f>IF(VLOOKUP(A44,[1]RawData!A:DJ,61,FALSE)="","No Date",VLOOKUP(A44,[1]RawData!A:DJ,61,FALSE))</f>
        <v>No Date</v>
      </c>
      <c r="U44" s="57">
        <f>IF(F44="LIVE",IF(VLOOKUP(A44,[1]RawData!A:DJ,11,FALSE)="","No Date",VLOOKUP(A44,[1]RawData!A:DJ,11,FALSE)),"")</f>
        <v>43465</v>
      </c>
      <c r="V44" s="57" t="str">
        <f>IF(F44="LIVE",IF(VLOOKUP(A44,[1]RawData!A:DJ,82,FALSE)="","No Application",VLOOKUP(A44,[1]RawData!A:DJ,82,FALSE)),"")</f>
        <v>ISU</v>
      </c>
      <c r="W44" s="57" t="str">
        <f>IF(F44="LIVE",IF(VLOOKUP(A44,[1]RawData!A:DJ,83,FALSE)="","No Process",VLOOKUP(A44,[1]RawData!A:DJ,83,FALSE)),"")</f>
        <v>Reads</v>
      </c>
      <c r="X44" s="57" t="str">
        <f>IF(F44="LIVE",IF(VLOOKUP(A44,[1]RawData!A:DJ,84,FALSE)="","No Delivery Effort",VLOOKUP(A44,[1]RawData!A:DJ,84,FALSE)),"")</f>
        <v>31-100days</v>
      </c>
      <c r="Y44" s="60" t="b">
        <f>VLOOKUP(A44,[1]RawData!A:DJ,85,FALSE)</f>
        <v>1</v>
      </c>
      <c r="Z44" s="57" t="str">
        <f>IF((AND(F44="LIVE",Y44=TRUE)),IF(VLOOKUP(A44,[1]RawData!A:DJ,86,FALSE)="","No Workaround Accountability",VLOOKUP(A44,[1]RawData!A:DJ,86,FALSE)),"")</f>
        <v>Both Xoserve and Customer</v>
      </c>
      <c r="AA44" s="57" t="str">
        <f>IF((AND(F44="LIVE",Y44=TRUE)),IF(VLOOKUP(A44,[1]RawData!A:DJ,98,FALSE)="","No Workaround Frequency",VLOOKUP(A44,[1]RawData!A:DJ,98,FALSE)),"")</f>
        <v>No Workaround Frequency</v>
      </c>
      <c r="AB44" s="57" t="str">
        <f>IF((AND(F44="LIVE",Y44=TRUE)),IF(VLOOKUP(A44,[1]RawData!A:DJ,99,FALSE)="","No Xoserve FTEs",VLOOKUP(A44,[1]RawData!A:DJ,99,FALSE)),"")</f>
        <v>No Xoserve FTEs</v>
      </c>
      <c r="AC44" s="57" t="str">
        <f>IF((AND(F44="LIVE",Y44=TRUE)),IF(VLOOKUP(A44,[1]RawData!A:DJ,94,FALSE)="","No Workaround Intensity",VLOOKUP(A44,[1]RawData!A:DJ,94,FALSE)),"")</f>
        <v>LOW</v>
      </c>
      <c r="AD44" s="57">
        <f>IF((AND(F44="LIVE",Y44=TRUE)),IF(VLOOKUP(A44,[1]RawData!A:DJ,87,FALSE)="","No Lifespan Date",VLOOKUP(A44,[1]RawData!A:DJ,87,FALSE)),"")</f>
        <v>43465</v>
      </c>
      <c r="AE44" s="57" t="str">
        <f>IF(F44="LIVE",IF(VLOOKUP(A44,[1]RawData!A:DJ,100,FALSE)="","No Change Driver",VLOOKUP(A44,[1]RawData!A:DJ,100,FALSE)),"")</f>
        <v>ChMC endorsed Change Proposal</v>
      </c>
      <c r="AF44" s="57" t="str">
        <f>IF(F44="LIVE",IF(VLOOKUP(A44,[1]RawData!A:DJ,101,FALSE)="","No Change Beneficiary",VLOOKUP(A44,[1]RawData!A:DJ,101,FALSE)),"")</f>
        <v>One Market Group</v>
      </c>
      <c r="AG44" s="57" t="b">
        <f>VLOOKUP(A44,[1]RawData!A:DJ,102,FALSE)</f>
        <v>0</v>
      </c>
      <c r="AH44" s="57" t="b">
        <f>VLOOKUP(A44,[1]RawData!A:DJ,103,FALSE)</f>
        <v>0</v>
      </c>
      <c r="AI44" s="57" t="b">
        <f>VLOOKUP(A44,[1]RawData!A:DJ,104,FALSE)</f>
        <v>0</v>
      </c>
      <c r="AJ44" s="57" t="str">
        <f>IF(F44="LIVE",IF(VLOOKUP(A44,[1]RawData!A:DJ,106,FALSE)="","No DSC Service Area",VLOOKUP(A44,[1]RawData!A:DJ,106,FALSE)),"")</f>
        <v>Service Area 7: NTS Capacity / LDZ Capacity / Commodity / Reconciliation / Ad-Hoc Adjustment and Energy Balancing Invoices</v>
      </c>
      <c r="AK44" s="57" t="str">
        <f>IF(F44="LIVE",IF(VLOOKUP(A44,[1]RawData!A:DJ,107,FALSE)="","No Number of impacted DSC Service Areas",VLOOKUP(A44,[1]RawData!A:DJ,107,FALSE)),"")</f>
        <v>One</v>
      </c>
      <c r="AL44" s="57" t="str">
        <f>IF(F44="LIVE",IF(VLOOKUP(A44,[1]RawData!A:DJ,108,FALSE)="","No Change Improvement Scale",VLOOKUP(A44,[1]RawData!A:DJ,108,FALSE)),"")</f>
        <v>Medium</v>
      </c>
      <c r="AM44" s="60" t="b">
        <f>VLOOKUP(A44,[1]RawData!A:DJ,88,FALSE)</f>
        <v>0</v>
      </c>
      <c r="AN44" s="60" t="b">
        <f>VLOOKUP(A44,[1]RawData!A:DJ,90,FALSE)</f>
        <v>0</v>
      </c>
      <c r="AO44" s="60" t="b">
        <f>VLOOKUP(A44,[1]RawData!A:DJ,89,FALSE)</f>
        <v>0</v>
      </c>
      <c r="AP44" s="60" t="b">
        <f>VLOOKUP(A44,[1]RawData!A:DJ,109,FALSE)</f>
        <v>0</v>
      </c>
      <c r="AQ44" s="60" t="b">
        <f>VLOOKUP(A44,[1]RawData!A:DJ,96,FALSE)</f>
        <v>0</v>
      </c>
      <c r="AR44" s="60" t="b">
        <f>VLOOKUP(A44,[1]RawData!A:DJ,110,FALSE)</f>
        <v>0</v>
      </c>
      <c r="AS44" s="57" t="str">
        <f>IF(VLOOKUP($A44,[1]RawData!$A:$DJ,111,FALSE)="","No Date",VLOOKUP($A44,[1]RawData!$A:$DJ,111,FALSE))</f>
        <v>No Date</v>
      </c>
      <c r="AT44" s="57">
        <f>IF(VLOOKUP($A44,[1]RawData!$A:$DJ,112,FALSE)="","No Date",VLOOKUP($A44,[1]RawData!$A:$DJ,112,FALSE))</f>
        <v>43138</v>
      </c>
      <c r="AU44" s="57">
        <f>IF(VLOOKUP($A44,[1]RawData!$A:$DJ,114,FALSE)="","No Date",VLOOKUP($A44,[1]RawData!$A:$DJ,114,FALSE))</f>
        <v>43201</v>
      </c>
      <c r="AV44" s="57" t="str">
        <f>IF(VLOOKUP($A44,[1]RawData!$A:$DJ,113,FALSE)="","No Date",VLOOKUP($A44,[1]RawData!$A:$DJ,113,FALSE))</f>
        <v>No Date</v>
      </c>
    </row>
    <row r="45" spans="1:48" x14ac:dyDescent="0.25">
      <c r="A45" s="62" t="s">
        <v>231</v>
      </c>
      <c r="B45" s="54" t="str">
        <f>VLOOKUP(G45,[1]StatusMappings!A:B,2,FALSE)</f>
        <v>2. Change sanction/approved and in project delivery</v>
      </c>
      <c r="C45" s="56" t="s">
        <v>19</v>
      </c>
      <c r="D45" s="54" t="str">
        <f>VLOOKUP(A45,[1]RawData!A:DJ,2,FALSE)</f>
        <v>Meter Type O = Oriffice to be an acceptable value in file formats and reports</v>
      </c>
      <c r="E45" s="54" t="str">
        <f>VLOOKUP(A45,[1]RawData!A:DJ,20,FALSE)</f>
        <v>CR (Internal)</v>
      </c>
      <c r="F45" s="51" t="str">
        <f>VLOOKUP(A45,[1]RawData!A:DJ,21,FALSE)</f>
        <v>LIVE</v>
      </c>
      <c r="G45" s="51" t="str">
        <f>VLOOKUP(A45,[1]RawData!A:DJ,3,FALSE)</f>
        <v>D1 - Change in delivery</v>
      </c>
      <c r="H45" s="58">
        <f t="shared" si="1"/>
        <v>0</v>
      </c>
      <c r="I45" s="58" t="str">
        <f>IF(ISNA(VLOOKUP(A45,[1]PrioritisationVariables!L:P,3,FALSE)),"",(VLOOKUP(A45,[1]PrioritisationVariables!L:P,3,FALSE)))</f>
        <v/>
      </c>
      <c r="J45" s="59" t="str">
        <f>IF(ISNA(VLOOKUP(A45,[1]PrioritisationVariables!L:P,5,FALSE)),"",(VLOOKUP(A45,[1]PrioritisationVariables!L:P,5,FALSE)))</f>
        <v/>
      </c>
      <c r="K45" s="57" t="str">
        <f>IF(F45="LIVE",IF(VLOOKUP(A45,[1]RawData!A:DJ,79,FALSE)="","No Platform",VLOOKUP(A45,[1]RawData!A:DJ,79,FALSE)),"")</f>
        <v>R &amp; N</v>
      </c>
      <c r="L45" s="57">
        <f>IF(VLOOKUP(A45,[1]RawData!A:DJ,9,FALSE)="","No Date",VLOOKUP(A45,[1]RawData!A:DJ,9,FALSE))</f>
        <v>42891</v>
      </c>
      <c r="M45" s="60" t="str">
        <f>VLOOKUP(A45,[1]RawData!A:DJ,16,FALSE)</f>
        <v>Emma Smith</v>
      </c>
      <c r="N45" s="57" t="str">
        <f>IF(F45="LIVE",IF(VLOOKUP(A45,[1]RawData!A:DJ,19,FALSE)="","No Project Manager",VLOOKUP(A45,[1]RawData!A:DJ,19,FALSE)),"")</f>
        <v>Padmini Duvvuri</v>
      </c>
      <c r="O45" s="61" t="str">
        <f>VLOOKUP(A45,[1]RawData!A:DJ,77,FALSE)</f>
        <v>3</v>
      </c>
      <c r="P45" s="60" t="str">
        <f>VLOOKUP(A45,[1]RawData!A:DJ,78,FALSE)</f>
        <v>UKLP IADBI338</v>
      </c>
      <c r="Q45" s="57" t="str">
        <f>IF(F45="LIVE",IF(VLOOKUP(A45,[1]RawData!A:DJ,81,FALSE)="","No Delivery Team",VLOOKUP(A45,[1]RawData!A:DJ,81,FALSE)),"")</f>
        <v>Third Party SI / Service Provider</v>
      </c>
      <c r="R45" s="60" t="str">
        <f>VLOOKUP(A45,[1]RawData!A:DJ,80,FALSE)</f>
        <v/>
      </c>
      <c r="S45" s="57">
        <f>IF(F45="LIVE",IF(VLOOKUP(A45,[1]RawData!A:DJ,60,FALSE)="","No Date",VLOOKUP(A45,[1]RawData!A:DJ,60,FALSE)),"")</f>
        <v>43413</v>
      </c>
      <c r="T45" s="57" t="str">
        <f>IF(VLOOKUP(A45,[1]RawData!A:DJ,61,FALSE)="","No Date",VLOOKUP(A45,[1]RawData!A:DJ,61,FALSE))</f>
        <v>No Date</v>
      </c>
      <c r="U45" s="57">
        <f>IF(F45="LIVE",IF(VLOOKUP(A45,[1]RawData!A:DJ,11,FALSE)="","No Date",VLOOKUP(A45,[1]RawData!A:DJ,11,FALSE)),"")</f>
        <v>43252</v>
      </c>
      <c r="V45" s="57" t="str">
        <f>IF(F45="LIVE",IF(VLOOKUP(A45,[1]RawData!A:DJ,82,FALSE)="","No Application",VLOOKUP(A45,[1]RawData!A:DJ,82,FALSE)),"")</f>
        <v>ISU</v>
      </c>
      <c r="W45" s="57" t="str">
        <f>IF(F45="LIVE",IF(VLOOKUP(A45,[1]RawData!A:DJ,83,FALSE)="","No Process",VLOOKUP(A45,[1]RawData!A:DJ,83,FALSE)),"")</f>
        <v>SPA</v>
      </c>
      <c r="X45" s="57" t="str">
        <f>IF(F45="LIVE",IF(VLOOKUP(A45,[1]RawData!A:DJ,84,FALSE)="","No Delivery Effort",VLOOKUP(A45,[1]RawData!A:DJ,84,FALSE)),"")</f>
        <v>31-100days</v>
      </c>
      <c r="Y45" s="60" t="b">
        <f>VLOOKUP(A45,[1]RawData!A:DJ,85,FALSE)</f>
        <v>1</v>
      </c>
      <c r="Z45" s="57" t="str">
        <f>IF((AND(F45="LIVE",Y45=TRUE)),IF(VLOOKUP(A45,[1]RawData!A:DJ,86,FALSE)="","No Workaround Accountability",VLOOKUP(A45,[1]RawData!A:DJ,86,FALSE)),"")</f>
        <v>Both Xoserve and Customer</v>
      </c>
      <c r="AA45" s="57" t="str">
        <f>IF((AND(F45="LIVE",Y45=TRUE)),IF(VLOOKUP(A45,[1]RawData!A:DJ,98,FALSE)="","No Workaround Frequency",VLOOKUP(A45,[1]RawData!A:DJ,98,FALSE)),"")</f>
        <v>No Workaround Frequency</v>
      </c>
      <c r="AB45" s="57" t="str">
        <f>IF((AND(F45="LIVE",Y45=TRUE)),IF(VLOOKUP(A45,[1]RawData!A:DJ,99,FALSE)="","No Xoserve FTEs",VLOOKUP(A45,[1]RawData!A:DJ,99,FALSE)),"")</f>
        <v>No Xoserve FTEs</v>
      </c>
      <c r="AC45" s="57" t="str">
        <f>IF((AND(F45="LIVE",Y45=TRUE)),IF(VLOOKUP(A45,[1]RawData!A:DJ,94,FALSE)="","No Workaround Intensity",VLOOKUP(A45,[1]RawData!A:DJ,94,FALSE)),"")</f>
        <v>Low</v>
      </c>
      <c r="AD45" s="57">
        <f>IF((AND(F45="LIVE",Y45=TRUE)),IF(VLOOKUP(A45,[1]RawData!A:DJ,87,FALSE)="","No Lifespan Date",VLOOKUP(A45,[1]RawData!A:DJ,87,FALSE)),"")</f>
        <v>43465</v>
      </c>
      <c r="AE45" s="57" t="str">
        <f>IF(F45="LIVE",IF(VLOOKUP(A45,[1]RawData!A:DJ,100,FALSE)="","No Change Driver",VLOOKUP(A45,[1]RawData!A:DJ,100,FALSE)),"")</f>
        <v>ChMC endorsed Change Proposal</v>
      </c>
      <c r="AF45" s="57" t="str">
        <f>IF(F45="LIVE",IF(VLOOKUP(A45,[1]RawData!A:DJ,101,FALSE)="","No Change Beneficiary",VLOOKUP(A45,[1]RawData!A:DJ,101,FALSE)),"")</f>
        <v>Multiple Market Participants</v>
      </c>
      <c r="AG45" s="57" t="b">
        <f>VLOOKUP(A45,[1]RawData!A:DJ,102,FALSE)</f>
        <v>1</v>
      </c>
      <c r="AH45" s="57" t="b">
        <f>VLOOKUP(A45,[1]RawData!A:DJ,103,FALSE)</f>
        <v>0</v>
      </c>
      <c r="AI45" s="57" t="b">
        <f>VLOOKUP(A45,[1]RawData!A:DJ,104,FALSE)</f>
        <v>0</v>
      </c>
      <c r="AJ45" s="57" t="str">
        <f>IF(F45="LIVE",IF(VLOOKUP(A45,[1]RawData!A:DJ,106,FALSE)="","No DSC Service Area",VLOOKUP(A45,[1]RawData!A:DJ,106,FALSE)),"")</f>
        <v>Service Area 1: Manage Supply Point Registration</v>
      </c>
      <c r="AK45" s="57" t="str">
        <f>IF(F45="LIVE",IF(VLOOKUP(A45,[1]RawData!A:DJ,107,FALSE)="","No Number of impacted DSC Service Areas",VLOOKUP(A45,[1]RawData!A:DJ,107,FALSE)),"")</f>
        <v>One</v>
      </c>
      <c r="AL45" s="57" t="str">
        <f>IF(F45="LIVE",IF(VLOOKUP(A45,[1]RawData!A:DJ,108,FALSE)="","No Change Improvement Scale",VLOOKUP(A45,[1]RawData!A:DJ,108,FALSE)),"")</f>
        <v>Low</v>
      </c>
      <c r="AM45" s="60" t="b">
        <f>VLOOKUP(A45,[1]RawData!A:DJ,88,FALSE)</f>
        <v>1</v>
      </c>
      <c r="AN45" s="60" t="b">
        <f>VLOOKUP(A45,[1]RawData!A:DJ,90,FALSE)</f>
        <v>1</v>
      </c>
      <c r="AO45" s="60" t="b">
        <f>VLOOKUP(A45,[1]RawData!A:DJ,89,FALSE)</f>
        <v>1</v>
      </c>
      <c r="AP45" s="60" t="b">
        <f>VLOOKUP(A45,[1]RawData!A:DJ,109,FALSE)</f>
        <v>0</v>
      </c>
      <c r="AQ45" s="60" t="b">
        <f>VLOOKUP(A45,[1]RawData!A:DJ,96,FALSE)</f>
        <v>0</v>
      </c>
      <c r="AR45" s="60" t="b">
        <f>VLOOKUP(A45,[1]RawData!A:DJ,110,FALSE)</f>
        <v>0</v>
      </c>
      <c r="AS45" s="57" t="str">
        <f>IF(VLOOKUP($A45,[1]RawData!$A:$DJ,111,FALSE)="","No Date",VLOOKUP($A45,[1]RawData!$A:$DJ,111,FALSE))</f>
        <v>No Date</v>
      </c>
      <c r="AT45" s="57">
        <f>IF(VLOOKUP($A45,[1]RawData!$A:$DJ,112,FALSE)="","No Date",VLOOKUP($A45,[1]RawData!$A:$DJ,112,FALSE))</f>
        <v>43138</v>
      </c>
      <c r="AU45" s="57">
        <f>IF(VLOOKUP($A45,[1]RawData!$A:$DJ,114,FALSE)="","No Date",VLOOKUP($A45,[1]RawData!$A:$DJ,114,FALSE))</f>
        <v>43201</v>
      </c>
      <c r="AV45" s="57" t="str">
        <f>IF(VLOOKUP($A45,[1]RawData!$A:$DJ,113,FALSE)="","No Date",VLOOKUP($A45,[1]RawData!$A:$DJ,113,FALSE))</f>
        <v>No Date</v>
      </c>
    </row>
    <row r="46" spans="1:48" x14ac:dyDescent="0.25">
      <c r="A46" s="62" t="s">
        <v>235</v>
      </c>
      <c r="B46" s="54" t="str">
        <f>VLOOKUP(G46,[1]StatusMappings!A:B,2,FALSE)</f>
        <v>2. Change sanction/approved and in project delivery</v>
      </c>
      <c r="C46" s="56" t="s">
        <v>19</v>
      </c>
      <c r="D46" s="54" t="str">
        <f>VLOOKUP(A46,[1]RawData!A:DJ,2,FALSE)</f>
        <v>Resolution of penny mismatches within invoice supporting information for Core invoices.</v>
      </c>
      <c r="E46" s="54" t="str">
        <f>VLOOKUP(A46,[1]RawData!A:DJ,20,FALSE)</f>
        <v>CR (Internal)</v>
      </c>
      <c r="F46" s="51" t="str">
        <f>VLOOKUP(A46,[1]RawData!A:DJ,21,FALSE)</f>
        <v>LIVE</v>
      </c>
      <c r="G46" s="51" t="str">
        <f>VLOOKUP(A46,[1]RawData!A:DJ,3,FALSE)</f>
        <v>D1 - Change in delivery</v>
      </c>
      <c r="H46" s="58">
        <f t="shared" si="1"/>
        <v>0</v>
      </c>
      <c r="I46" s="58" t="str">
        <f>IF(ISNA(VLOOKUP(A46,[1]PrioritisationVariables!L:P,3,FALSE)),"",(VLOOKUP(A46,[1]PrioritisationVariables!L:P,3,FALSE)))</f>
        <v/>
      </c>
      <c r="J46" s="59" t="str">
        <f>IF(ISNA(VLOOKUP(A46,[1]PrioritisationVariables!L:P,5,FALSE)),"",(VLOOKUP(A46,[1]PrioritisationVariables!L:P,5,FALSE)))</f>
        <v/>
      </c>
      <c r="K46" s="57" t="str">
        <f>IF(F46="LIVE",IF(VLOOKUP(A46,[1]RawData!A:DJ,79,FALSE)="","No Platform",VLOOKUP(A46,[1]RawData!A:DJ,79,FALSE)),"")</f>
        <v>R &amp; N</v>
      </c>
      <c r="L46" s="57">
        <f>IF(VLOOKUP(A46,[1]RawData!A:DJ,9,FALSE)="","No Date",VLOOKUP(A46,[1]RawData!A:DJ,9,FALSE))</f>
        <v>42885</v>
      </c>
      <c r="M46" s="60" t="str">
        <f>VLOOKUP(A46,[1]RawData!A:DJ,16,FALSE)</f>
        <v>Kiran Kumar</v>
      </c>
      <c r="N46" s="57" t="str">
        <f>IF(F46="LIVE",IF(VLOOKUP(A46,[1]RawData!A:DJ,19,FALSE)="","No Project Manager",VLOOKUP(A46,[1]RawData!A:DJ,19,FALSE)),"")</f>
        <v>Padmini Duvvuri</v>
      </c>
      <c r="O46" s="61" t="str">
        <f>VLOOKUP(A46,[1]RawData!A:DJ,77,FALSE)</f>
        <v>3</v>
      </c>
      <c r="P46" s="60" t="str">
        <f>VLOOKUP(A46,[1]RawData!A:DJ,78,FALSE)</f>
        <v>UKLP IADBI332</v>
      </c>
      <c r="Q46" s="57" t="str">
        <f>IF(F46="LIVE",IF(VLOOKUP(A46,[1]RawData!A:DJ,81,FALSE)="","No Delivery Team",VLOOKUP(A46,[1]RawData!A:DJ,81,FALSE)),"")</f>
        <v>Third Party SI / Service Provider</v>
      </c>
      <c r="R46" s="60" t="str">
        <f>VLOOKUP(A46,[1]RawData!A:DJ,80,FALSE)</f>
        <v/>
      </c>
      <c r="S46" s="57">
        <f>IF(F46="LIVE",IF(VLOOKUP(A46,[1]RawData!A:DJ,60,FALSE)="","No Date",VLOOKUP(A46,[1]RawData!A:DJ,60,FALSE)),"")</f>
        <v>43413</v>
      </c>
      <c r="T46" s="57" t="str">
        <f>IF(VLOOKUP(A46,[1]RawData!A:DJ,61,FALSE)="","No Date",VLOOKUP(A46,[1]RawData!A:DJ,61,FALSE))</f>
        <v>No Date</v>
      </c>
      <c r="U46" s="57">
        <f>IF(F46="LIVE",IF(VLOOKUP(A46,[1]RawData!A:DJ,11,FALSE)="","No Date",VLOOKUP(A46,[1]RawData!A:DJ,11,FALSE)),"")</f>
        <v>43252</v>
      </c>
      <c r="V46" s="57" t="str">
        <f>IF(F46="LIVE",IF(VLOOKUP(A46,[1]RawData!A:DJ,82,FALSE)="","No Application",VLOOKUP(A46,[1]RawData!A:DJ,82,FALSE)),"")</f>
        <v>ISU</v>
      </c>
      <c r="W46" s="57" t="str">
        <f>IF(F46="LIVE",IF(VLOOKUP(A46,[1]RawData!A:DJ,83,FALSE)="","No Process",VLOOKUP(A46,[1]RawData!A:DJ,83,FALSE)),"")</f>
        <v>Invoicing</v>
      </c>
      <c r="X46" s="57" t="str">
        <f>IF(F46="LIVE",IF(VLOOKUP(A46,[1]RawData!A:DJ,84,FALSE)="","No Delivery Effort",VLOOKUP(A46,[1]RawData!A:DJ,84,FALSE)),"")</f>
        <v>31-100days</v>
      </c>
      <c r="Y46" s="60" t="b">
        <f>VLOOKUP(A46,[1]RawData!A:DJ,85,FALSE)</f>
        <v>0</v>
      </c>
      <c r="Z46" s="57" t="str">
        <f>IF((AND(F46="LIVE",Y46=TRUE)),IF(VLOOKUP(A46,[1]RawData!A:DJ,86,FALSE)="","No Workaround Accountability",VLOOKUP(A46,[1]RawData!A:DJ,86,FALSE)),"")</f>
        <v/>
      </c>
      <c r="AA46" s="57" t="str">
        <f>IF((AND(F46="LIVE",Y46=TRUE)),IF(VLOOKUP(A46,[1]RawData!A:DJ,98,FALSE)="","No Workaround Frequency",VLOOKUP(A46,[1]RawData!A:DJ,98,FALSE)),"")</f>
        <v/>
      </c>
      <c r="AB46" s="57" t="str">
        <f>IF((AND(F46="LIVE",Y46=TRUE)),IF(VLOOKUP(A46,[1]RawData!A:DJ,99,FALSE)="","No Xoserve FTEs",VLOOKUP(A46,[1]RawData!A:DJ,99,FALSE)),"")</f>
        <v/>
      </c>
      <c r="AC46" s="57" t="str">
        <f>IF((AND(F46="LIVE",Y46=TRUE)),IF(VLOOKUP(A46,[1]RawData!A:DJ,94,FALSE)="","No Workaround Intensity",VLOOKUP(A46,[1]RawData!A:DJ,94,FALSE)),"")</f>
        <v/>
      </c>
      <c r="AD46" s="57" t="str">
        <f>IF((AND(F46="LIVE",Y46=TRUE)),IF(VLOOKUP(A46,[1]RawData!A:DJ,87,FALSE)="","No Lifespan Date",VLOOKUP(A46,[1]RawData!A:DJ,87,FALSE)),"")</f>
        <v/>
      </c>
      <c r="AE46" s="57" t="str">
        <f>IF(F46="LIVE",IF(VLOOKUP(A46,[1]RawData!A:DJ,100,FALSE)="","No Change Driver",VLOOKUP(A46,[1]RawData!A:DJ,100,FALSE)),"")</f>
        <v>ChMC endorsed Change Proposal</v>
      </c>
      <c r="AF46" s="57" t="str">
        <f>IF(F46="LIVE",IF(VLOOKUP(A46,[1]RawData!A:DJ,101,FALSE)="","No Change Beneficiary",VLOOKUP(A46,[1]RawData!A:DJ,101,FALSE)),"")</f>
        <v>Multiple Market Groups</v>
      </c>
      <c r="AG46" s="57" t="b">
        <f>VLOOKUP(A46,[1]RawData!A:DJ,102,FALSE)</f>
        <v>1</v>
      </c>
      <c r="AH46" s="57" t="b">
        <f>VLOOKUP(A46,[1]RawData!A:DJ,103,FALSE)</f>
        <v>0</v>
      </c>
      <c r="AI46" s="57" t="b">
        <f>VLOOKUP(A46,[1]RawData!A:DJ,104,FALSE)</f>
        <v>0</v>
      </c>
      <c r="AJ46" s="57" t="str">
        <f>IF(F46="LIVE",IF(VLOOKUP(A46,[1]RawData!A:DJ,106,FALSE)="","No DSC Service Area",VLOOKUP(A46,[1]RawData!A:DJ,106,FALSE)),"")</f>
        <v>Service Area 7: NTS Capacity / LDZ Capacity / Commodity / Reconciliation / Ad-Hoc Adjustment and Energy Balancing Invoices</v>
      </c>
      <c r="AK46" s="57" t="str">
        <f>IF(F46="LIVE",IF(VLOOKUP(A46,[1]RawData!A:DJ,107,FALSE)="","No Number of impacted DSC Service Areas",VLOOKUP(A46,[1]RawData!A:DJ,107,FALSE)),"")</f>
        <v>One</v>
      </c>
      <c r="AL46" s="57" t="str">
        <f>IF(F46="LIVE",IF(VLOOKUP(A46,[1]RawData!A:DJ,108,FALSE)="","No Change Improvement Scale",VLOOKUP(A46,[1]RawData!A:DJ,108,FALSE)),"")</f>
        <v>Low</v>
      </c>
      <c r="AM46" s="60" t="b">
        <f>VLOOKUP(A46,[1]RawData!A:DJ,88,FALSE)</f>
        <v>0</v>
      </c>
      <c r="AN46" s="60" t="b">
        <f>VLOOKUP(A46,[1]RawData!A:DJ,90,FALSE)</f>
        <v>0</v>
      </c>
      <c r="AO46" s="60" t="b">
        <f>VLOOKUP(A46,[1]RawData!A:DJ,89,FALSE)</f>
        <v>0</v>
      </c>
      <c r="AP46" s="60" t="b">
        <f>VLOOKUP(A46,[1]RawData!A:DJ,109,FALSE)</f>
        <v>0</v>
      </c>
      <c r="AQ46" s="60" t="b">
        <f>VLOOKUP(A46,[1]RawData!A:DJ,96,FALSE)</f>
        <v>0</v>
      </c>
      <c r="AR46" s="60" t="b">
        <f>VLOOKUP(A46,[1]RawData!A:DJ,110,FALSE)</f>
        <v>0</v>
      </c>
      <c r="AS46" s="57" t="str">
        <f>IF(VLOOKUP($A46,[1]RawData!$A:$DJ,111,FALSE)="","No Date",VLOOKUP($A46,[1]RawData!$A:$DJ,111,FALSE))</f>
        <v>No Date</v>
      </c>
      <c r="AT46" s="57">
        <f>IF(VLOOKUP($A46,[1]RawData!$A:$DJ,112,FALSE)="","No Date",VLOOKUP($A46,[1]RawData!$A:$DJ,112,FALSE))</f>
        <v>43138</v>
      </c>
      <c r="AU46" s="57">
        <f>IF(VLOOKUP($A46,[1]RawData!$A:$DJ,114,FALSE)="","No Date",VLOOKUP($A46,[1]RawData!$A:$DJ,114,FALSE))</f>
        <v>43201</v>
      </c>
      <c r="AV46" s="57" t="str">
        <f>IF(VLOOKUP($A46,[1]RawData!$A:$DJ,113,FALSE)="","No Date",VLOOKUP($A46,[1]RawData!$A:$DJ,113,FALSE))</f>
        <v>No Date</v>
      </c>
    </row>
    <row r="47" spans="1:48" x14ac:dyDescent="0.25">
      <c r="A47" s="62" t="s">
        <v>248</v>
      </c>
      <c r="B47" s="54" t="str">
        <f>VLOOKUP(G47,[1]StatusMappings!A:B,2,FALSE)</f>
        <v>2. Change sanction/approved and in project delivery</v>
      </c>
      <c r="C47" s="56" t="s">
        <v>19</v>
      </c>
      <c r="D47" s="54" t="str">
        <f>VLOOKUP(A47,[1]RawData!A:DJ,2,FALSE)</f>
        <v>Retail &amp; Network Release 3</v>
      </c>
      <c r="E47" s="54" t="str">
        <f>VLOOKUP(A47,[1]RawData!A:DJ,20,FALSE)</f>
        <v>CP</v>
      </c>
      <c r="F47" s="51" t="str">
        <f>VLOOKUP(A47,[1]RawData!A:DJ,21,FALSE)</f>
        <v>LIVE</v>
      </c>
      <c r="G47" s="51" t="str">
        <f>VLOOKUP(A47,[1]RawData!A:DJ,3,FALSE)</f>
        <v>D1 - Change in delivery</v>
      </c>
      <c r="H47" s="58">
        <f t="shared" si="1"/>
        <v>0</v>
      </c>
      <c r="I47" s="58" t="str">
        <f>IF(ISNA(VLOOKUP(A47,[1]PrioritisationVariables!L:P,3,FALSE)),"",(VLOOKUP(A47,[1]PrioritisationVariables!L:P,3,FALSE)))</f>
        <v/>
      </c>
      <c r="J47" s="59" t="str">
        <f>IF(ISNA(VLOOKUP(A47,[1]PrioritisationVariables!L:P,5,FALSE)),"",(VLOOKUP(A47,[1]PrioritisationVariables!L:P,5,FALSE)))</f>
        <v/>
      </c>
      <c r="K47" s="57" t="str">
        <f>IF(F47="LIVE",IF(VLOOKUP(A47,[1]RawData!A:DJ,79,FALSE)="","No Platform",VLOOKUP(A47,[1]RawData!A:DJ,79,FALSE)),"")</f>
        <v>R &amp; N</v>
      </c>
      <c r="L47" s="57">
        <f>IF(VLOOKUP(A47,[1]RawData!A:DJ,9,FALSE)="","No Date",VLOOKUP(A47,[1]RawData!A:DJ,9,FALSE))</f>
        <v>43103</v>
      </c>
      <c r="M47" s="60" t="str">
        <f>VLOOKUP(A47,[1]RawData!A:DJ,16,FALSE)</f>
        <v>Padmini Duvvuri</v>
      </c>
      <c r="N47" s="57" t="str">
        <f>IF(F47="LIVE",IF(VLOOKUP(A47,[1]RawData!A:DJ,19,FALSE)="","No Project Manager",VLOOKUP(A47,[1]RawData!A:DJ,19,FALSE)),"")</f>
        <v>Padmini Duvvuri</v>
      </c>
      <c r="O47" s="61" t="str">
        <f>VLOOKUP(A47,[1]RawData!A:DJ,77,FALSE)</f>
        <v>3</v>
      </c>
      <c r="P47" s="60" t="str">
        <f>VLOOKUP(A47,[1]RawData!A:DJ,78,FALSE)</f>
        <v/>
      </c>
      <c r="Q47" s="57" t="str">
        <f>IF(F47="LIVE",IF(VLOOKUP(A47,[1]RawData!A:DJ,81,FALSE)="","No Delivery Team",VLOOKUP(A47,[1]RawData!A:DJ,81,FALSE)),"")</f>
        <v>Third Party SI / Service Provider</v>
      </c>
      <c r="R47" s="60" t="str">
        <f>VLOOKUP(A47,[1]RawData!A:DJ,80,FALSE)</f>
        <v/>
      </c>
      <c r="S47" s="57">
        <f>IF(F47="LIVE",IF(VLOOKUP(A47,[1]RawData!A:DJ,60,FALSE)="","No Date",VLOOKUP(A47,[1]RawData!A:DJ,60,FALSE)),"")</f>
        <v>43406</v>
      </c>
      <c r="T47" s="57" t="str">
        <f>IF(VLOOKUP(A47,[1]RawData!A:DJ,61,FALSE)="","No Date",VLOOKUP(A47,[1]RawData!A:DJ,61,FALSE))</f>
        <v>No Date</v>
      </c>
      <c r="U47" s="57">
        <f>IF(F47="LIVE",IF(VLOOKUP(A47,[1]RawData!A:DJ,11,FALSE)="","No Date",VLOOKUP(A47,[1]RawData!A:DJ,11,FALSE)),"")</f>
        <v>43404</v>
      </c>
      <c r="V47" s="57" t="str">
        <f>IF(F47="LIVE",IF(VLOOKUP(A47,[1]RawData!A:DJ,82,FALSE)="","No Application",VLOOKUP(A47,[1]RawData!A:DJ,82,FALSE)),"")</f>
        <v>ISU</v>
      </c>
      <c r="W47" s="57" t="str">
        <f>IF(F47="LIVE",IF(VLOOKUP(A47,[1]RawData!A:DJ,83,FALSE)="","No Process",VLOOKUP(A47,[1]RawData!A:DJ,83,FALSE)),"")</f>
        <v>No Process</v>
      </c>
      <c r="X47" s="57" t="str">
        <f>IF(F47="LIVE",IF(VLOOKUP(A47,[1]RawData!A:DJ,84,FALSE)="","No Delivery Effort",VLOOKUP(A47,[1]RawData!A:DJ,84,FALSE)),"")</f>
        <v>100+ days</v>
      </c>
      <c r="Y47" s="60" t="b">
        <f>VLOOKUP(A47,[1]RawData!A:DJ,85,FALSE)</f>
        <v>0</v>
      </c>
      <c r="Z47" s="57" t="str">
        <f>IF((AND(F47="LIVE",Y47=TRUE)),IF(VLOOKUP(A47,[1]RawData!A:DJ,86,FALSE)="","No Workaround Accountability",VLOOKUP(A47,[1]RawData!A:DJ,86,FALSE)),"")</f>
        <v/>
      </c>
      <c r="AA47" s="57" t="str">
        <f>IF((AND(F47="LIVE",Y47=TRUE)),IF(VLOOKUP(A47,[1]RawData!A:DJ,98,FALSE)="","No Workaround Frequency",VLOOKUP(A47,[1]RawData!A:DJ,98,FALSE)),"")</f>
        <v/>
      </c>
      <c r="AB47" s="57" t="str">
        <f>IF((AND(F47="LIVE",Y47=TRUE)),IF(VLOOKUP(A47,[1]RawData!A:DJ,99,FALSE)="","No Xoserve FTEs",VLOOKUP(A47,[1]RawData!A:DJ,99,FALSE)),"")</f>
        <v/>
      </c>
      <c r="AC47" s="57" t="str">
        <f>IF((AND(F47="LIVE",Y47=TRUE)),IF(VLOOKUP(A47,[1]RawData!A:DJ,94,FALSE)="","No Workaround Intensity",VLOOKUP(A47,[1]RawData!A:DJ,94,FALSE)),"")</f>
        <v/>
      </c>
      <c r="AD47" s="57" t="str">
        <f>IF((AND(F47="LIVE",Y47=TRUE)),IF(VLOOKUP(A47,[1]RawData!A:DJ,87,FALSE)="","No Lifespan Date",VLOOKUP(A47,[1]RawData!A:DJ,87,FALSE)),"")</f>
        <v/>
      </c>
      <c r="AE47" s="57" t="str">
        <f>IF(F47="LIVE",IF(VLOOKUP(A47,[1]RawData!A:DJ,100,FALSE)="","No Change Driver",VLOOKUP(A47,[1]RawData!A:DJ,100,FALSE)),"")</f>
        <v>ChMC endorsed Change Proposal</v>
      </c>
      <c r="AF47" s="57" t="str">
        <f>IF(F47="LIVE",IF(VLOOKUP(A47,[1]RawData!A:DJ,101,FALSE)="","No Change Beneficiary",VLOOKUP(A47,[1]RawData!A:DJ,101,FALSE)),"")</f>
        <v>No Change Beneficiary</v>
      </c>
      <c r="AG47" s="57" t="b">
        <f>VLOOKUP(A47,[1]RawData!A:DJ,102,FALSE)</f>
        <v>0</v>
      </c>
      <c r="AH47" s="57" t="b">
        <f>VLOOKUP(A47,[1]RawData!A:DJ,103,FALSE)</f>
        <v>0</v>
      </c>
      <c r="AI47" s="57" t="b">
        <f>VLOOKUP(A47,[1]RawData!A:DJ,104,FALSE)</f>
        <v>0</v>
      </c>
      <c r="AJ47" s="57" t="str">
        <f>IF(F47="LIVE",IF(VLOOKUP(A47,[1]RawData!A:DJ,106,FALSE)="","No DSC Service Area",VLOOKUP(A47,[1]RawData!A:DJ,106,FALSE)),"")</f>
        <v>Service Area 17: UK Link Services</v>
      </c>
      <c r="AK47" s="57" t="str">
        <f>IF(F47="LIVE",IF(VLOOKUP(A47,[1]RawData!A:DJ,107,FALSE)="","No Number of impacted DSC Service Areas",VLOOKUP(A47,[1]RawData!A:DJ,107,FALSE)),"")</f>
        <v>Five to Twenty</v>
      </c>
      <c r="AL47" s="57" t="str">
        <f>IF(F47="LIVE",IF(VLOOKUP(A47,[1]RawData!A:DJ,108,FALSE)="","No Change Improvement Scale",VLOOKUP(A47,[1]RawData!A:DJ,108,FALSE)),"")</f>
        <v>High</v>
      </c>
      <c r="AM47" s="60" t="b">
        <f>VLOOKUP(A47,[1]RawData!A:DJ,88,FALSE)</f>
        <v>0</v>
      </c>
      <c r="AN47" s="60" t="b">
        <f>VLOOKUP(A47,[1]RawData!A:DJ,90,FALSE)</f>
        <v>0</v>
      </c>
      <c r="AO47" s="60" t="b">
        <f>VLOOKUP(A47,[1]RawData!A:DJ,89,FALSE)</f>
        <v>0</v>
      </c>
      <c r="AP47" s="60" t="b">
        <f>VLOOKUP(A47,[1]RawData!A:DJ,109,FALSE)</f>
        <v>0</v>
      </c>
      <c r="AQ47" s="60" t="b">
        <f>VLOOKUP(A47,[1]RawData!A:DJ,96,FALSE)</f>
        <v>0</v>
      </c>
      <c r="AR47" s="60" t="b">
        <f>VLOOKUP(A47,[1]RawData!A:DJ,110,FALSE)</f>
        <v>0</v>
      </c>
      <c r="AS47" s="57" t="str">
        <f>IF(VLOOKUP($A47,[1]RawData!$A:$DJ,111,FALSE)="","No Date",VLOOKUP($A47,[1]RawData!$A:$DJ,111,FALSE))</f>
        <v>No Date</v>
      </c>
      <c r="AT47" s="57">
        <f>IF(VLOOKUP($A47,[1]RawData!$A:$DJ,112,FALSE)="","No Date",VLOOKUP($A47,[1]RawData!$A:$DJ,112,FALSE))</f>
        <v>43138</v>
      </c>
      <c r="AU47" s="57">
        <f>IF(VLOOKUP($A47,[1]RawData!$A:$DJ,114,FALSE)="","No Date",VLOOKUP($A47,[1]RawData!$A:$DJ,114,FALSE))</f>
        <v>43201</v>
      </c>
      <c r="AV47" s="57" t="str">
        <f>IF(VLOOKUP($A47,[1]RawData!$A:$DJ,113,FALSE)="","No Date",VLOOKUP($A47,[1]RawData!$A:$DJ,113,FALSE))</f>
        <v>No Date</v>
      </c>
    </row>
    <row r="48" spans="1:48" x14ac:dyDescent="0.25">
      <c r="A48" s="62" t="s">
        <v>202</v>
      </c>
      <c r="B48" s="54" t="str">
        <f>VLOOKUP(G48,[1]StatusMappings!A:B,2,FALSE)</f>
        <v>2. Change sanction/approved and in project delivery</v>
      </c>
      <c r="C48" s="40" t="s">
        <v>159</v>
      </c>
      <c r="D48" s="54" t="str">
        <f>VLOOKUP(A48,[1]RawData!A:DJ,2,FALSE)</f>
        <v>Remove restriction on nominated SOQ (as per MOD 445</v>
      </c>
      <c r="E48" s="54" t="str">
        <f>VLOOKUP(A48,[1]RawData!A:DJ,20,FALSE)</f>
        <v>CR (Internal)</v>
      </c>
      <c r="F48" s="51" t="str">
        <f>VLOOKUP(A48,[1]RawData!A:DJ,21,FALSE)</f>
        <v>LIVE</v>
      </c>
      <c r="G48" s="51" t="str">
        <f>VLOOKUP(A48,[1]RawData!A:DJ,3,FALSE)</f>
        <v>D1 - Change in delivery</v>
      </c>
      <c r="H48" s="58">
        <f t="shared" si="1"/>
        <v>0</v>
      </c>
      <c r="I48" s="58" t="str">
        <f>IF(ISNA(VLOOKUP(A48,[1]PrioritisationVariables!L:P,3,FALSE)),"",(VLOOKUP(A48,[1]PrioritisationVariables!L:P,3,FALSE)))</f>
        <v/>
      </c>
      <c r="J48" s="59" t="str">
        <f>IF(ISNA(VLOOKUP(A48,[1]PrioritisationVariables!L:P,5,FALSE)),"",(VLOOKUP(A48,[1]PrioritisationVariables!L:P,5,FALSE)))</f>
        <v/>
      </c>
      <c r="K48" s="57" t="str">
        <f>IF(F48="LIVE",IF(VLOOKUP(A48,[1]RawData!A:DJ,79,FALSE)="","No Platform",VLOOKUP(A48,[1]RawData!A:DJ,79,FALSE)),"")</f>
        <v>R &amp; N</v>
      </c>
      <c r="L48" s="57">
        <f>IF(VLOOKUP(A48,[1]RawData!A:DJ,9,FALSE)="","No Date",VLOOKUP(A48,[1]RawData!A:DJ,9,FALSE))</f>
        <v>42892</v>
      </c>
      <c r="M48" s="60" t="str">
        <f>VLOOKUP(A48,[1]RawData!A:DJ,16,FALSE)</f>
        <v>Bhupinder Basra</v>
      </c>
      <c r="N48" s="57" t="str">
        <f>IF(F48="LIVE",IF(VLOOKUP(A48,[1]RawData!A:DJ,19,FALSE)="","No Project Manager",VLOOKUP(A48,[1]RawData!A:DJ,19,FALSE)),"")</f>
        <v>Matt Rider</v>
      </c>
      <c r="O48" s="61" t="str">
        <f>VLOOKUP(A48,[1]RawData!A:DJ,77,FALSE)</f>
        <v>Jul2018</v>
      </c>
      <c r="P48" s="60" t="str">
        <f>VLOOKUP(A48,[1]RawData!A:DJ,78,FALSE)</f>
        <v>UKLP IADBI336</v>
      </c>
      <c r="Q48" s="57" t="str">
        <f>IF(F48="LIVE",IF(VLOOKUP(A48,[1]RawData!A:DJ,81,FALSE)="","No Delivery Team",VLOOKUP(A48,[1]RawData!A:DJ,81,FALSE)),"")</f>
        <v>Third Party SI / Service Provider</v>
      </c>
      <c r="R48" s="60" t="str">
        <f>VLOOKUP(A48,[1]RawData!A:DJ,80,FALSE)</f>
        <v/>
      </c>
      <c r="S48" s="57">
        <f>IF(F48="LIVE",IF(VLOOKUP(A48,[1]RawData!A:DJ,60,FALSE)="","No Date",VLOOKUP(A48,[1]RawData!A:DJ,60,FALSE)),"")</f>
        <v>43295</v>
      </c>
      <c r="T48" s="57" t="str">
        <f>IF(VLOOKUP(A48,[1]RawData!A:DJ,61,FALSE)="","No Date",VLOOKUP(A48,[1]RawData!A:DJ,61,FALSE))</f>
        <v>No Date</v>
      </c>
      <c r="U48" s="57">
        <f>IF(F48="LIVE",IF(VLOOKUP(A48,[1]RawData!A:DJ,11,FALSE)="","No Date",VLOOKUP(A48,[1]RawData!A:DJ,11,FALSE)),"")</f>
        <v>43374</v>
      </c>
      <c r="V48" s="57" t="str">
        <f>IF(F48="LIVE",IF(VLOOKUP(A48,[1]RawData!A:DJ,82,FALSE)="","No Application",VLOOKUP(A48,[1]RawData!A:DJ,82,FALSE)),"")</f>
        <v>ISU</v>
      </c>
      <c r="W48" s="57" t="str">
        <f>IF(F48="LIVE",IF(VLOOKUP(A48,[1]RawData!A:DJ,83,FALSE)="","No Process",VLOOKUP(A48,[1]RawData!A:DJ,83,FALSE)),"")</f>
        <v>SPA</v>
      </c>
      <c r="X48" s="57" t="str">
        <f>IF(F48="LIVE",IF(VLOOKUP(A48,[1]RawData!A:DJ,84,FALSE)="","No Delivery Effort",VLOOKUP(A48,[1]RawData!A:DJ,84,FALSE)),"")</f>
        <v>31-100days</v>
      </c>
      <c r="Y48" s="60" t="b">
        <f>VLOOKUP(A48,[1]RawData!A:DJ,85,FALSE)</f>
        <v>0</v>
      </c>
      <c r="Z48" s="57" t="str">
        <f>IF((AND(F48="LIVE",Y48=TRUE)),IF(VLOOKUP(A48,[1]RawData!A:DJ,86,FALSE)="","No Workaround Accountability",VLOOKUP(A48,[1]RawData!A:DJ,86,FALSE)),"")</f>
        <v/>
      </c>
      <c r="AA48" s="57" t="str">
        <f>IF((AND(F48="LIVE",Y48=TRUE)),IF(VLOOKUP(A48,[1]RawData!A:DJ,98,FALSE)="","No Workaround Frequency",VLOOKUP(A48,[1]RawData!A:DJ,98,FALSE)),"")</f>
        <v/>
      </c>
      <c r="AB48" s="57" t="str">
        <f>IF((AND(F48="LIVE",Y48=TRUE)),IF(VLOOKUP(A48,[1]RawData!A:DJ,99,FALSE)="","No Xoserve FTEs",VLOOKUP(A48,[1]RawData!A:DJ,99,FALSE)),"")</f>
        <v/>
      </c>
      <c r="AC48" s="57" t="str">
        <f>IF((AND(F48="LIVE",Y48=TRUE)),IF(VLOOKUP(A48,[1]RawData!A:DJ,94,FALSE)="","No Workaround Intensity",VLOOKUP(A48,[1]RawData!A:DJ,94,FALSE)),"")</f>
        <v/>
      </c>
      <c r="AD48" s="57" t="str">
        <f>IF((AND(F48="LIVE",Y48=TRUE)),IF(VLOOKUP(A48,[1]RawData!A:DJ,87,FALSE)="","No Lifespan Date",VLOOKUP(A48,[1]RawData!A:DJ,87,FALSE)),"")</f>
        <v/>
      </c>
      <c r="AE48" s="57" t="str">
        <f>IF(F48="LIVE",IF(VLOOKUP(A48,[1]RawData!A:DJ,100,FALSE)="","No Change Driver",VLOOKUP(A48,[1]RawData!A:DJ,100,FALSE)),"")</f>
        <v>MOD/Ofgem</v>
      </c>
      <c r="AF48" s="57" t="str">
        <f>IF(F48="LIVE",IF(VLOOKUP(A48,[1]RawData!A:DJ,101,FALSE)="","No Change Beneficiary",VLOOKUP(A48,[1]RawData!A:DJ,101,FALSE)),"")</f>
        <v>Multiple Market Groups</v>
      </c>
      <c r="AG48" s="57" t="b">
        <f>VLOOKUP(A48,[1]RawData!A:DJ,102,FALSE)</f>
        <v>1</v>
      </c>
      <c r="AH48" s="57" t="b">
        <f>VLOOKUP(A48,[1]RawData!A:DJ,103,FALSE)</f>
        <v>0</v>
      </c>
      <c r="AI48" s="57" t="b">
        <f>VLOOKUP(A48,[1]RawData!A:DJ,104,FALSE)</f>
        <v>0</v>
      </c>
      <c r="AJ48" s="57" t="str">
        <f>IF(F48="LIVE",IF(VLOOKUP(A48,[1]RawData!A:DJ,106,FALSE)="","No DSC Service Area",VLOOKUP(A48,[1]RawData!A:DJ,106,FALSE)),"")</f>
        <v>Service Area 1: Manage Supply Point Registration</v>
      </c>
      <c r="AK48" s="57" t="str">
        <f>IF(F48="LIVE",IF(VLOOKUP(A48,[1]RawData!A:DJ,107,FALSE)="","No Number of impacted DSC Service Areas",VLOOKUP(A48,[1]RawData!A:DJ,107,FALSE)),"")</f>
        <v>Two to Five</v>
      </c>
      <c r="AL48" s="57" t="str">
        <f>IF(F48="LIVE",IF(VLOOKUP(A48,[1]RawData!A:DJ,108,FALSE)="","No Change Improvement Scale",VLOOKUP(A48,[1]RawData!A:DJ,108,FALSE)),"")</f>
        <v>Medium</v>
      </c>
      <c r="AM48" s="60" t="b">
        <f>VLOOKUP(A48,[1]RawData!A:DJ,88,FALSE)</f>
        <v>0</v>
      </c>
      <c r="AN48" s="60" t="b">
        <f>VLOOKUP(A48,[1]RawData!A:DJ,90,FALSE)</f>
        <v>0</v>
      </c>
      <c r="AO48" s="60" t="b">
        <f>VLOOKUP(A48,[1]RawData!A:DJ,89,FALSE)</f>
        <v>0</v>
      </c>
      <c r="AP48" s="60" t="b">
        <f>VLOOKUP(A48,[1]RawData!A:DJ,109,FALSE)</f>
        <v>0</v>
      </c>
      <c r="AQ48" s="60" t="b">
        <f>VLOOKUP(A48,[1]RawData!A:DJ,96,FALSE)</f>
        <v>0</v>
      </c>
      <c r="AR48" s="60" t="b">
        <f>VLOOKUP(A48,[1]RawData!A:DJ,110,FALSE)</f>
        <v>0</v>
      </c>
      <c r="AS48" s="57" t="str">
        <f>IF(VLOOKUP($A48,[1]RawData!$A:$DJ,111,FALSE)="","No Date",VLOOKUP($A48,[1]RawData!$A:$DJ,111,FALSE))</f>
        <v>No Date</v>
      </c>
      <c r="AT48" s="57" t="str">
        <f>IF(VLOOKUP($A48,[1]RawData!$A:$DJ,112,FALSE)="","No Date",VLOOKUP($A48,[1]RawData!$A:$DJ,112,FALSE))</f>
        <v>No Date</v>
      </c>
      <c r="AU48" s="57" t="str">
        <f>IF(VLOOKUP($A48,[1]RawData!$A:$DJ,114,FALSE)="","No Date",VLOOKUP($A48,[1]RawData!$A:$DJ,114,FALSE))</f>
        <v>No Date</v>
      </c>
      <c r="AV48" s="57" t="str">
        <f>IF(VLOOKUP($A48,[1]RawData!$A:$DJ,113,FALSE)="","No Date",VLOOKUP($A48,[1]RawData!$A:$DJ,113,FALSE))</f>
        <v>No Date</v>
      </c>
    </row>
    <row r="49" spans="1:48" x14ac:dyDescent="0.25">
      <c r="A49" s="62" t="s">
        <v>204</v>
      </c>
      <c r="B49" s="54" t="str">
        <f>VLOOKUP(G49,[1]StatusMappings!A:B,2,FALSE)</f>
        <v>2. Change sanction/approved and in project delivery</v>
      </c>
      <c r="C49" s="40" t="s">
        <v>159</v>
      </c>
      <c r="D49" s="54" t="str">
        <f>VLOOKUP(A49,[1]RawData!A:DJ,2,FALSE)</f>
        <v>iGT Address Amendments - SAP</v>
      </c>
      <c r="E49" s="54" t="str">
        <f>VLOOKUP(A49,[1]RawData!A:DJ,20,FALSE)</f>
        <v>CR (Internal)</v>
      </c>
      <c r="F49" s="51" t="str">
        <f>VLOOKUP(A49,[1]RawData!A:DJ,21,FALSE)</f>
        <v>LIVE</v>
      </c>
      <c r="G49" s="51" t="str">
        <f>VLOOKUP(A49,[1]RawData!A:DJ,3,FALSE)</f>
        <v>D1 - Change in delivery</v>
      </c>
      <c r="H49" s="58">
        <f t="shared" si="1"/>
        <v>0</v>
      </c>
      <c r="I49" s="58" t="str">
        <f>IF(ISNA(VLOOKUP(A49,[1]PrioritisationVariables!L:P,3,FALSE)),"",(VLOOKUP(A49,[1]PrioritisationVariables!L:P,3,FALSE)))</f>
        <v/>
      </c>
      <c r="J49" s="59" t="str">
        <f>IF(ISNA(VLOOKUP(A49,[1]PrioritisationVariables!L:P,5,FALSE)),"",(VLOOKUP(A49,[1]PrioritisationVariables!L:P,5,FALSE)))</f>
        <v/>
      </c>
      <c r="K49" s="57" t="str">
        <f>IF(F49="LIVE",IF(VLOOKUP(A49,[1]RawData!A:DJ,79,FALSE)="","No Platform",VLOOKUP(A49,[1]RawData!A:DJ,79,FALSE)),"")</f>
        <v>R &amp; N</v>
      </c>
      <c r="L49" s="57">
        <f>IF(VLOOKUP(A49,[1]RawData!A:DJ,9,FALSE)="","No Date",VLOOKUP(A49,[1]RawData!A:DJ,9,FALSE))</f>
        <v>42916</v>
      </c>
      <c r="M49" s="60" t="str">
        <f>VLOOKUP(A49,[1]RawData!A:DJ,16,FALSE)</f>
        <v>Richard Cresswell</v>
      </c>
      <c r="N49" s="57" t="str">
        <f>IF(F49="LIVE",IF(VLOOKUP(A49,[1]RawData!A:DJ,19,FALSE)="","No Project Manager",VLOOKUP(A49,[1]RawData!A:DJ,19,FALSE)),"")</f>
        <v>Matt Rider</v>
      </c>
      <c r="O49" s="61" t="str">
        <f>VLOOKUP(A49,[1]RawData!A:DJ,77,FALSE)</f>
        <v>Jul2018</v>
      </c>
      <c r="P49" s="60" t="str">
        <f>VLOOKUP(A49,[1]RawData!A:DJ,78,FALSE)</f>
        <v>UKLP IADBI358</v>
      </c>
      <c r="Q49" s="57" t="str">
        <f>IF(F49="LIVE",IF(VLOOKUP(A49,[1]RawData!A:DJ,81,FALSE)="","No Delivery Team",VLOOKUP(A49,[1]RawData!A:DJ,81,FALSE)),"")</f>
        <v>Third Party SI / Service Provider</v>
      </c>
      <c r="R49" s="60" t="str">
        <f>VLOOKUP(A49,[1]RawData!A:DJ,80,FALSE)</f>
        <v/>
      </c>
      <c r="S49" s="57">
        <f>IF(F49="LIVE",IF(VLOOKUP(A49,[1]RawData!A:DJ,60,FALSE)="","No Date",VLOOKUP(A49,[1]RawData!A:DJ,60,FALSE)),"")</f>
        <v>43295</v>
      </c>
      <c r="T49" s="57" t="str">
        <f>IF(VLOOKUP(A49,[1]RawData!A:DJ,61,FALSE)="","No Date",VLOOKUP(A49,[1]RawData!A:DJ,61,FALSE))</f>
        <v>No Date</v>
      </c>
      <c r="U49" s="57">
        <f>IF(F49="LIVE",IF(VLOOKUP(A49,[1]RawData!A:DJ,11,FALSE)="","No Date",VLOOKUP(A49,[1]RawData!A:DJ,11,FALSE)),"")</f>
        <v>43465</v>
      </c>
      <c r="V49" s="57" t="str">
        <f>IF(F49="LIVE",IF(VLOOKUP(A49,[1]RawData!A:DJ,82,FALSE)="","No Application",VLOOKUP(A49,[1]RawData!A:DJ,82,FALSE)),"")</f>
        <v>ISU</v>
      </c>
      <c r="W49" s="57" t="str">
        <f>IF(F49="LIVE",IF(VLOOKUP(A49,[1]RawData!A:DJ,83,FALSE)="","No Process",VLOOKUP(A49,[1]RawData!A:DJ,83,FALSE)),"")</f>
        <v>SPA</v>
      </c>
      <c r="X49" s="57" t="str">
        <f>IF(F49="LIVE",IF(VLOOKUP(A49,[1]RawData!A:DJ,84,FALSE)="","No Delivery Effort",VLOOKUP(A49,[1]RawData!A:DJ,84,FALSE)),"")</f>
        <v>31-100days</v>
      </c>
      <c r="Y49" s="60" t="b">
        <f>VLOOKUP(A49,[1]RawData!A:DJ,85,FALSE)</f>
        <v>1</v>
      </c>
      <c r="Z49" s="57" t="str">
        <f>IF((AND(F49="LIVE",Y49=TRUE)),IF(VLOOKUP(A49,[1]RawData!A:DJ,86,FALSE)="","No Workaround Accountability",VLOOKUP(A49,[1]RawData!A:DJ,86,FALSE)),"")</f>
        <v>Xoserve</v>
      </c>
      <c r="AA49" s="57" t="str">
        <f>IF((AND(F49="LIVE",Y49=TRUE)),IF(VLOOKUP(A49,[1]RawData!A:DJ,98,FALSE)="","No Workaround Frequency",VLOOKUP(A49,[1]RawData!A:DJ,98,FALSE)),"")</f>
        <v>Daily</v>
      </c>
      <c r="AB49" s="57" t="str">
        <f>IF((AND(F49="LIVE",Y49=TRUE)),IF(VLOOKUP(A49,[1]RawData!A:DJ,99,FALSE)="","No Xoserve FTEs",VLOOKUP(A49,[1]RawData!A:DJ,99,FALSE)),"")</f>
        <v>One</v>
      </c>
      <c r="AC49" s="57" t="str">
        <f>IF((AND(F49="LIVE",Y49=TRUE)),IF(VLOOKUP(A49,[1]RawData!A:DJ,94,FALSE)="","No Workaround Intensity",VLOOKUP(A49,[1]RawData!A:DJ,94,FALSE)),"")</f>
        <v>High</v>
      </c>
      <c r="AD49" s="57">
        <f>IF((AND(F49="LIVE",Y49=TRUE)),IF(VLOOKUP(A49,[1]RawData!A:DJ,87,FALSE)="","No Lifespan Date",VLOOKUP(A49,[1]RawData!A:DJ,87,FALSE)),"")</f>
        <v>43465</v>
      </c>
      <c r="AE49" s="57" t="str">
        <f>IF(F49="LIVE",IF(VLOOKUP(A49,[1]RawData!A:DJ,100,FALSE)="","No Change Driver",VLOOKUP(A49,[1]RawData!A:DJ,100,FALSE)),"")</f>
        <v>ChMC endorsed Change Proposal</v>
      </c>
      <c r="AF49" s="57" t="str">
        <f>IF(F49="LIVE",IF(VLOOKUP(A49,[1]RawData!A:DJ,101,FALSE)="","No Change Beneficiary",VLOOKUP(A49,[1]RawData!A:DJ,101,FALSE)),"")</f>
        <v>One Market Group</v>
      </c>
      <c r="AG49" s="57" t="b">
        <f>VLOOKUP(A49,[1]RawData!A:DJ,102,FALSE)</f>
        <v>0</v>
      </c>
      <c r="AH49" s="57" t="b">
        <f>VLOOKUP(A49,[1]RawData!A:DJ,103,FALSE)</f>
        <v>0</v>
      </c>
      <c r="AI49" s="57" t="b">
        <f>VLOOKUP(A49,[1]RawData!A:DJ,104,FALSE)</f>
        <v>1</v>
      </c>
      <c r="AJ49" s="57" t="str">
        <f>IF(F49="LIVE",IF(VLOOKUP(A49,[1]RawData!A:DJ,106,FALSE)="","No DSC Service Area",VLOOKUP(A49,[1]RawData!A:DJ,106,FALSE)),"")</f>
        <v>Service Area 1: Manage Supply Point Registration</v>
      </c>
      <c r="AK49" s="57" t="str">
        <f>IF(F49="LIVE",IF(VLOOKUP(A49,[1]RawData!A:DJ,107,FALSE)="","No Number of impacted DSC Service Areas",VLOOKUP(A49,[1]RawData!A:DJ,107,FALSE)),"")</f>
        <v>Two to Five</v>
      </c>
      <c r="AL49" s="57" t="str">
        <f>IF(F49="LIVE",IF(VLOOKUP(A49,[1]RawData!A:DJ,108,FALSE)="","No Change Improvement Scale",VLOOKUP(A49,[1]RawData!A:DJ,108,FALSE)),"")</f>
        <v>Medium</v>
      </c>
      <c r="AM49" s="60" t="b">
        <f>VLOOKUP(A49,[1]RawData!A:DJ,88,FALSE)</f>
        <v>0</v>
      </c>
      <c r="AN49" s="60" t="b">
        <f>VLOOKUP(A49,[1]RawData!A:DJ,90,FALSE)</f>
        <v>0</v>
      </c>
      <c r="AO49" s="60" t="b">
        <f>VLOOKUP(A49,[1]RawData!A:DJ,89,FALSE)</f>
        <v>0</v>
      </c>
      <c r="AP49" s="60" t="b">
        <f>VLOOKUP(A49,[1]RawData!A:DJ,109,FALSE)</f>
        <v>0</v>
      </c>
      <c r="AQ49" s="60" t="b">
        <f>VLOOKUP(A49,[1]RawData!A:DJ,96,FALSE)</f>
        <v>0</v>
      </c>
      <c r="AR49" s="60" t="b">
        <f>VLOOKUP(A49,[1]RawData!A:DJ,110,FALSE)</f>
        <v>0</v>
      </c>
      <c r="AS49" s="57" t="str">
        <f>IF(VLOOKUP($A49,[1]RawData!$A:$DJ,111,FALSE)="","No Date",VLOOKUP($A49,[1]RawData!$A:$DJ,111,FALSE))</f>
        <v>No Date</v>
      </c>
      <c r="AT49" s="57" t="str">
        <f>IF(VLOOKUP($A49,[1]RawData!$A:$DJ,112,FALSE)="","No Date",VLOOKUP($A49,[1]RawData!$A:$DJ,112,FALSE))</f>
        <v>No Date</v>
      </c>
      <c r="AU49" s="57" t="str">
        <f>IF(VLOOKUP($A49,[1]RawData!$A:$DJ,114,FALSE)="","No Date",VLOOKUP($A49,[1]RawData!$A:$DJ,114,FALSE))</f>
        <v>No Date</v>
      </c>
      <c r="AV49" s="57" t="str">
        <f>IF(VLOOKUP($A49,[1]RawData!$A:$DJ,113,FALSE)="","No Date",VLOOKUP($A49,[1]RawData!$A:$DJ,113,FALSE))</f>
        <v>No Date</v>
      </c>
    </row>
    <row r="50" spans="1:48" x14ac:dyDescent="0.25">
      <c r="A50" s="62" t="s">
        <v>205</v>
      </c>
      <c r="B50" s="54" t="str">
        <f>VLOOKUP(G50,[1]StatusMappings!A:B,2,FALSE)</f>
        <v>2. Change sanction/approved and in project delivery</v>
      </c>
      <c r="C50" s="40" t="s">
        <v>159</v>
      </c>
      <c r="D50" s="54" t="str">
        <f>VLOOKUP(A50,[1]RawData!A:DJ,2,FALSE)</f>
        <v>UMR Hierarchy Amendment in AMT</v>
      </c>
      <c r="E50" s="54" t="str">
        <f>VLOOKUP(A50,[1]RawData!A:DJ,20,FALSE)</f>
        <v>CR (Internal)</v>
      </c>
      <c r="F50" s="51" t="str">
        <f>VLOOKUP(A50,[1]RawData!A:DJ,21,FALSE)</f>
        <v>LIVE</v>
      </c>
      <c r="G50" s="51" t="str">
        <f>VLOOKUP(A50,[1]RawData!A:DJ,3,FALSE)</f>
        <v>D1 - Change in delivery</v>
      </c>
      <c r="H50" s="58">
        <f t="shared" si="1"/>
        <v>0</v>
      </c>
      <c r="I50" s="58" t="str">
        <f>IF(ISNA(VLOOKUP(A50,[1]PrioritisationVariables!L:P,3,FALSE)),"",(VLOOKUP(A50,[1]PrioritisationVariables!L:P,3,FALSE)))</f>
        <v>TBP</v>
      </c>
      <c r="J50" s="59" t="str">
        <f>IF(ISNA(VLOOKUP(A50,[1]PrioritisationVariables!L:P,5,FALSE)),"",(VLOOKUP(A50,[1]PrioritisationVariables!L:P,5,FALSE)))</f>
        <v>Low</v>
      </c>
      <c r="K50" s="57" t="str">
        <f>IF(F50="LIVE",IF(VLOOKUP(A50,[1]RawData!A:DJ,79,FALSE)="","No Platform",VLOOKUP(A50,[1]RawData!A:DJ,79,FALSE)),"")</f>
        <v>R &amp; N</v>
      </c>
      <c r="L50" s="57">
        <f>IF(VLOOKUP(A50,[1]RawData!A:DJ,9,FALSE)="","No Date",VLOOKUP(A50,[1]RawData!A:DJ,9,FALSE))</f>
        <v>42821</v>
      </c>
      <c r="M50" s="60" t="str">
        <f>VLOOKUP(A50,[1]RawData!A:DJ,16,FALSE)</f>
        <v>Karen Marklew</v>
      </c>
      <c r="N50" s="57" t="str">
        <f>IF(F50="LIVE",IF(VLOOKUP(A50,[1]RawData!A:DJ,19,FALSE)="","No Project Manager",VLOOKUP(A50,[1]RawData!A:DJ,19,FALSE)),"")</f>
        <v>Matt Rider</v>
      </c>
      <c r="O50" s="61" t="str">
        <f>VLOOKUP(A50,[1]RawData!A:DJ,77,FALSE)</f>
        <v>Jul2018</v>
      </c>
      <c r="P50" s="60" t="str">
        <f>VLOOKUP(A50,[1]RawData!A:DJ,78,FALSE)</f>
        <v>UKLP IADBI309</v>
      </c>
      <c r="Q50" s="57" t="str">
        <f>IF(F50="LIVE",IF(VLOOKUP(A50,[1]RawData!A:DJ,81,FALSE)="","No Delivery Team",VLOOKUP(A50,[1]RawData!A:DJ,81,FALSE)),"")</f>
        <v>Third Party SI / Service Provider</v>
      </c>
      <c r="R50" s="60" t="str">
        <f>VLOOKUP(A50,[1]RawData!A:DJ,80,FALSE)</f>
        <v>3628</v>
      </c>
      <c r="S50" s="57">
        <f>IF(F50="LIVE",IF(VLOOKUP(A50,[1]RawData!A:DJ,60,FALSE)="","No Date",VLOOKUP(A50,[1]RawData!A:DJ,60,FALSE)),"")</f>
        <v>43295</v>
      </c>
      <c r="T50" s="57" t="str">
        <f>IF(VLOOKUP(A50,[1]RawData!A:DJ,61,FALSE)="","No Date",VLOOKUP(A50,[1]RawData!A:DJ,61,FALSE))</f>
        <v>No Date</v>
      </c>
      <c r="U50" s="57">
        <f>IF(F50="LIVE",IF(VLOOKUP(A50,[1]RawData!A:DJ,11,FALSE)="","No Date",VLOOKUP(A50,[1]RawData!A:DJ,11,FALSE)),"")</f>
        <v>43374</v>
      </c>
      <c r="V50" s="57" t="str">
        <f>IF(F50="LIVE",IF(VLOOKUP(A50,[1]RawData!A:DJ,82,FALSE)="","No Application",VLOOKUP(A50,[1]RawData!A:DJ,82,FALSE)),"")</f>
        <v>AMT</v>
      </c>
      <c r="W50" s="57" t="str">
        <f>IF(F50="LIVE",IF(VLOOKUP(A50,[1]RawData!A:DJ,83,FALSE)="","No Process",VLOOKUP(A50,[1]RawData!A:DJ,83,FALSE)),"")</f>
        <v>Reads</v>
      </c>
      <c r="X50" s="57" t="str">
        <f>IF(F50="LIVE",IF(VLOOKUP(A50,[1]RawData!A:DJ,84,FALSE)="","No Delivery Effort",VLOOKUP(A50,[1]RawData!A:DJ,84,FALSE)),"")</f>
        <v>31-100days</v>
      </c>
      <c r="Y50" s="60" t="b">
        <f>VLOOKUP(A50,[1]RawData!A:DJ,85,FALSE)</f>
        <v>0</v>
      </c>
      <c r="Z50" s="57" t="str">
        <f>IF((AND(F50="LIVE",Y50=TRUE)),IF(VLOOKUP(A50,[1]RawData!A:DJ,86,FALSE)="","No Workaround Accountability",VLOOKUP(A50,[1]RawData!A:DJ,86,FALSE)),"")</f>
        <v/>
      </c>
      <c r="AA50" s="57" t="str">
        <f>IF((AND(F50="LIVE",Y50=TRUE)),IF(VLOOKUP(A50,[1]RawData!A:DJ,98,FALSE)="","No Workaround Frequency",VLOOKUP(A50,[1]RawData!A:DJ,98,FALSE)),"")</f>
        <v/>
      </c>
      <c r="AB50" s="57" t="str">
        <f>IF((AND(F50="LIVE",Y50=TRUE)),IF(VLOOKUP(A50,[1]RawData!A:DJ,99,FALSE)="","No Xoserve FTEs",VLOOKUP(A50,[1]RawData!A:DJ,99,FALSE)),"")</f>
        <v/>
      </c>
      <c r="AC50" s="57" t="str">
        <f>IF((AND(F50="LIVE",Y50=TRUE)),IF(VLOOKUP(A50,[1]RawData!A:DJ,94,FALSE)="","No Workaround Intensity",VLOOKUP(A50,[1]RawData!A:DJ,94,FALSE)),"")</f>
        <v/>
      </c>
      <c r="AD50" s="57" t="str">
        <f>IF((AND(F50="LIVE",Y50=TRUE)),IF(VLOOKUP(A50,[1]RawData!A:DJ,87,FALSE)="","No Lifespan Date",VLOOKUP(A50,[1]RawData!A:DJ,87,FALSE)),"")</f>
        <v/>
      </c>
      <c r="AE50" s="57" t="str">
        <f>IF(F50="LIVE",IF(VLOOKUP(A50,[1]RawData!A:DJ,100,FALSE)="","No Change Driver",VLOOKUP(A50,[1]RawData!A:DJ,100,FALSE)),"")</f>
        <v>ChMC endorsed Change Proposal</v>
      </c>
      <c r="AF50" s="57" t="str">
        <f>IF(F50="LIVE",IF(VLOOKUP(A50,[1]RawData!A:DJ,101,FALSE)="","No Change Beneficiary",VLOOKUP(A50,[1]RawData!A:DJ,101,FALSE)),"")</f>
        <v>One Market Group</v>
      </c>
      <c r="AG50" s="57" t="b">
        <f>VLOOKUP(A50,[1]RawData!A:DJ,102,FALSE)</f>
        <v>1</v>
      </c>
      <c r="AH50" s="57" t="b">
        <f>VLOOKUP(A50,[1]RawData!A:DJ,103,FALSE)</f>
        <v>0</v>
      </c>
      <c r="AI50" s="57" t="b">
        <f>VLOOKUP(A50,[1]RawData!A:DJ,104,FALSE)</f>
        <v>0</v>
      </c>
      <c r="AJ50" s="57" t="str">
        <f>IF(F50="LIVE",IF(VLOOKUP(A50,[1]RawData!A:DJ,106,FALSE)="","No DSC Service Area",VLOOKUP(A50,[1]RawData!A:DJ,106,FALSE)),"")</f>
        <v>Service Area 1: Manage Supply Point Registration</v>
      </c>
      <c r="AK50" s="57" t="str">
        <f>IF(F50="LIVE",IF(VLOOKUP(A50,[1]RawData!A:DJ,107,FALSE)="","No Number of impacted DSC Service Areas",VLOOKUP(A50,[1]RawData!A:DJ,107,FALSE)),"")</f>
        <v>One</v>
      </c>
      <c r="AL50" s="57" t="str">
        <f>IF(F50="LIVE",IF(VLOOKUP(A50,[1]RawData!A:DJ,108,FALSE)="","No Change Improvement Scale",VLOOKUP(A50,[1]RawData!A:DJ,108,FALSE)),"")</f>
        <v>Low</v>
      </c>
      <c r="AM50" s="60" t="b">
        <f>VLOOKUP(A50,[1]RawData!A:DJ,88,FALSE)</f>
        <v>0</v>
      </c>
      <c r="AN50" s="60" t="b">
        <f>VLOOKUP(A50,[1]RawData!A:DJ,90,FALSE)</f>
        <v>0</v>
      </c>
      <c r="AO50" s="60" t="b">
        <f>VLOOKUP(A50,[1]RawData!A:DJ,89,FALSE)</f>
        <v>0</v>
      </c>
      <c r="AP50" s="60" t="b">
        <f>VLOOKUP(A50,[1]RawData!A:DJ,109,FALSE)</f>
        <v>0</v>
      </c>
      <c r="AQ50" s="60" t="b">
        <f>VLOOKUP(A50,[1]RawData!A:DJ,96,FALSE)</f>
        <v>0</v>
      </c>
      <c r="AR50" s="60" t="b">
        <f>VLOOKUP(A50,[1]RawData!A:DJ,110,FALSE)</f>
        <v>0</v>
      </c>
      <c r="AS50" s="57" t="str">
        <f>IF(VLOOKUP($A50,[1]RawData!$A:$DJ,111,FALSE)="","No Date",VLOOKUP($A50,[1]RawData!$A:$DJ,111,FALSE))</f>
        <v>No Date</v>
      </c>
      <c r="AT50" s="57" t="str">
        <f>IF(VLOOKUP($A50,[1]RawData!$A:$DJ,112,FALSE)="","No Date",VLOOKUP($A50,[1]RawData!$A:$DJ,112,FALSE))</f>
        <v>No Date</v>
      </c>
      <c r="AU50" s="57" t="str">
        <f>IF(VLOOKUP($A50,[1]RawData!$A:$DJ,114,FALSE)="","No Date",VLOOKUP($A50,[1]RawData!$A:$DJ,114,FALSE))</f>
        <v>No Date</v>
      </c>
      <c r="AV50" s="57" t="str">
        <f>IF(VLOOKUP($A50,[1]RawData!$A:$DJ,113,FALSE)="","No Date",VLOOKUP($A50,[1]RawData!$A:$DJ,113,FALSE))</f>
        <v>No Date</v>
      </c>
    </row>
    <row r="51" spans="1:48" x14ac:dyDescent="0.25">
      <c r="A51" s="62" t="s">
        <v>234</v>
      </c>
      <c r="B51" s="54" t="str">
        <f>VLOOKUP(G51,[1]StatusMappings!A:B,2,FALSE)</f>
        <v>2. Change sanction/approved and in project delivery</v>
      </c>
      <c r="C51" s="40" t="s">
        <v>159</v>
      </c>
      <c r="D51" s="54" t="str">
        <f>VLOOKUP(A51,[1]RawData!A:DJ,2,FALSE)</f>
        <v>Capacity reconciliation charge (MOD445)  calculation functionality</v>
      </c>
      <c r="E51" s="54" t="str">
        <f>VLOOKUP(A51,[1]RawData!A:DJ,20,FALSE)</f>
        <v>CR (Internal)</v>
      </c>
      <c r="F51" s="51" t="str">
        <f>VLOOKUP(A51,[1]RawData!A:DJ,21,FALSE)</f>
        <v>LIVE</v>
      </c>
      <c r="G51" s="51" t="str">
        <f>VLOOKUP(A51,[1]RawData!A:DJ,3,FALSE)</f>
        <v>D1 - Change in delivery</v>
      </c>
      <c r="H51" s="58">
        <f t="shared" si="1"/>
        <v>0</v>
      </c>
      <c r="I51" s="58" t="str">
        <f>IF(ISNA(VLOOKUP(A51,[1]PrioritisationVariables!L:P,3,FALSE)),"",(VLOOKUP(A51,[1]PrioritisationVariables!L:P,3,FALSE)))</f>
        <v/>
      </c>
      <c r="J51" s="59" t="str">
        <f>IF(ISNA(VLOOKUP(A51,[1]PrioritisationVariables!L:P,5,FALSE)),"",(VLOOKUP(A51,[1]PrioritisationVariables!L:P,5,FALSE)))</f>
        <v/>
      </c>
      <c r="K51" s="57" t="str">
        <f>IF(F51="LIVE",IF(VLOOKUP(A51,[1]RawData!A:DJ,79,FALSE)="","No Platform",VLOOKUP(A51,[1]RawData!A:DJ,79,FALSE)),"")</f>
        <v>R &amp; N</v>
      </c>
      <c r="L51" s="57">
        <f>IF(VLOOKUP(A51,[1]RawData!A:DJ,9,FALSE)="","No Date",VLOOKUP(A51,[1]RawData!A:DJ,9,FALSE))</f>
        <v>42885</v>
      </c>
      <c r="M51" s="60" t="str">
        <f>VLOOKUP(A51,[1]RawData!A:DJ,16,FALSE)</f>
        <v>Kiran Kumar</v>
      </c>
      <c r="N51" s="57" t="str">
        <f>IF(F51="LIVE",IF(VLOOKUP(A51,[1]RawData!A:DJ,19,FALSE)="","No Project Manager",VLOOKUP(A51,[1]RawData!A:DJ,19,FALSE)),"")</f>
        <v>Matt Rider</v>
      </c>
      <c r="O51" s="61" t="str">
        <f>VLOOKUP(A51,[1]RawData!A:DJ,77,FALSE)</f>
        <v>Jul2018</v>
      </c>
      <c r="P51" s="60" t="str">
        <f>VLOOKUP(A51,[1]RawData!A:DJ,78,FALSE)</f>
        <v>UKLP IADBI331</v>
      </c>
      <c r="Q51" s="57" t="str">
        <f>IF(F51="LIVE",IF(VLOOKUP(A51,[1]RawData!A:DJ,81,FALSE)="","No Delivery Team",VLOOKUP(A51,[1]RawData!A:DJ,81,FALSE)),"")</f>
        <v>Third Party SI / Service Provider</v>
      </c>
      <c r="R51" s="60" t="str">
        <f>VLOOKUP(A51,[1]RawData!A:DJ,80,FALSE)</f>
        <v/>
      </c>
      <c r="S51" s="57">
        <f>IF(F51="LIVE",IF(VLOOKUP(A51,[1]RawData!A:DJ,60,FALSE)="","No Date",VLOOKUP(A51,[1]RawData!A:DJ,60,FALSE)),"")</f>
        <v>43295</v>
      </c>
      <c r="T51" s="57" t="str">
        <f>IF(VLOOKUP(A51,[1]RawData!A:DJ,61,FALSE)="","No Date",VLOOKUP(A51,[1]RawData!A:DJ,61,FALSE))</f>
        <v>No Date</v>
      </c>
      <c r="U51" s="57">
        <f>IF(F51="LIVE",IF(VLOOKUP(A51,[1]RawData!A:DJ,11,FALSE)="","No Date",VLOOKUP(A51,[1]RawData!A:DJ,11,FALSE)),"")</f>
        <v>43374</v>
      </c>
      <c r="V51" s="57" t="str">
        <f>IF(F51="LIVE",IF(VLOOKUP(A51,[1]RawData!A:DJ,82,FALSE)="","No Application",VLOOKUP(A51,[1]RawData!A:DJ,82,FALSE)),"")</f>
        <v>ISU</v>
      </c>
      <c r="W51" s="57" t="str">
        <f>IF(F51="LIVE",IF(VLOOKUP(A51,[1]RawData!A:DJ,83,FALSE)="","No Process",VLOOKUP(A51,[1]RawData!A:DJ,83,FALSE)),"")</f>
        <v>Other</v>
      </c>
      <c r="X51" s="57" t="str">
        <f>IF(F51="LIVE",IF(VLOOKUP(A51,[1]RawData!A:DJ,84,FALSE)="","No Delivery Effort",VLOOKUP(A51,[1]RawData!A:DJ,84,FALSE)),"")</f>
        <v>31-100days</v>
      </c>
      <c r="Y51" s="60" t="b">
        <f>VLOOKUP(A51,[1]RawData!A:DJ,85,FALSE)</f>
        <v>0</v>
      </c>
      <c r="Z51" s="57" t="str">
        <f>IF((AND(F51="LIVE",Y51=TRUE)),IF(VLOOKUP(A51,[1]RawData!A:DJ,86,FALSE)="","No Workaround Accountability",VLOOKUP(A51,[1]RawData!A:DJ,86,FALSE)),"")</f>
        <v/>
      </c>
      <c r="AA51" s="57" t="str">
        <f>IF((AND(F51="LIVE",Y51=TRUE)),IF(VLOOKUP(A51,[1]RawData!A:DJ,98,FALSE)="","No Workaround Frequency",VLOOKUP(A51,[1]RawData!A:DJ,98,FALSE)),"")</f>
        <v/>
      </c>
      <c r="AB51" s="57" t="str">
        <f>IF((AND(F51="LIVE",Y51=TRUE)),IF(VLOOKUP(A51,[1]RawData!A:DJ,99,FALSE)="","No Xoserve FTEs",VLOOKUP(A51,[1]RawData!A:DJ,99,FALSE)),"")</f>
        <v/>
      </c>
      <c r="AC51" s="57" t="str">
        <f>IF((AND(F51="LIVE",Y51=TRUE)),IF(VLOOKUP(A51,[1]RawData!A:DJ,94,FALSE)="","No Workaround Intensity",VLOOKUP(A51,[1]RawData!A:DJ,94,FALSE)),"")</f>
        <v/>
      </c>
      <c r="AD51" s="57" t="str">
        <f>IF((AND(F51="LIVE",Y51=TRUE)),IF(VLOOKUP(A51,[1]RawData!A:DJ,87,FALSE)="","No Lifespan Date",VLOOKUP(A51,[1]RawData!A:DJ,87,FALSE)),"")</f>
        <v/>
      </c>
      <c r="AE51" s="57" t="str">
        <f>IF(F51="LIVE",IF(VLOOKUP(A51,[1]RawData!A:DJ,100,FALSE)="","No Change Driver",VLOOKUP(A51,[1]RawData!A:DJ,100,FALSE)),"")</f>
        <v>MOD/Ofgem</v>
      </c>
      <c r="AF51" s="57" t="str">
        <f>IF(F51="LIVE",IF(VLOOKUP(A51,[1]RawData!A:DJ,101,FALSE)="","No Change Beneficiary",VLOOKUP(A51,[1]RawData!A:DJ,101,FALSE)),"")</f>
        <v>Multiple Market Groups</v>
      </c>
      <c r="AG51" s="57" t="b">
        <f>VLOOKUP(A51,[1]RawData!A:DJ,102,FALSE)</f>
        <v>1</v>
      </c>
      <c r="AH51" s="57" t="b">
        <f>VLOOKUP(A51,[1]RawData!A:DJ,103,FALSE)</f>
        <v>0</v>
      </c>
      <c r="AI51" s="57" t="b">
        <f>VLOOKUP(A51,[1]RawData!A:DJ,104,FALSE)</f>
        <v>0</v>
      </c>
      <c r="AJ51" s="57" t="str">
        <f>IF(F51="LIVE",IF(VLOOKUP(A51,[1]RawData!A:DJ,106,FALSE)="","No DSC Service Area",VLOOKUP(A51,[1]RawData!A:DJ,106,FALSE)),"")</f>
        <v>Service Area 6: Annual Quantity / DM Supply Point and Offtake Rate Reviews</v>
      </c>
      <c r="AK51" s="57" t="str">
        <f>IF(F51="LIVE",IF(VLOOKUP(A51,[1]RawData!A:DJ,107,FALSE)="","No Number of impacted DSC Service Areas",VLOOKUP(A51,[1]RawData!A:DJ,107,FALSE)),"")</f>
        <v>Two to Five</v>
      </c>
      <c r="AL51" s="57" t="str">
        <f>IF(F51="LIVE",IF(VLOOKUP(A51,[1]RawData!A:DJ,108,FALSE)="","No Change Improvement Scale",VLOOKUP(A51,[1]RawData!A:DJ,108,FALSE)),"")</f>
        <v>Medium</v>
      </c>
      <c r="AM51" s="60" t="b">
        <f>VLOOKUP(A51,[1]RawData!A:DJ,88,FALSE)</f>
        <v>0</v>
      </c>
      <c r="AN51" s="60" t="b">
        <f>VLOOKUP(A51,[1]RawData!A:DJ,90,FALSE)</f>
        <v>0</v>
      </c>
      <c r="AO51" s="60" t="b">
        <f>VLOOKUP(A51,[1]RawData!A:DJ,89,FALSE)</f>
        <v>0</v>
      </c>
      <c r="AP51" s="60" t="b">
        <f>VLOOKUP(A51,[1]RawData!A:DJ,109,FALSE)</f>
        <v>0</v>
      </c>
      <c r="AQ51" s="60" t="b">
        <f>VLOOKUP(A51,[1]RawData!A:DJ,96,FALSE)</f>
        <v>1</v>
      </c>
      <c r="AR51" s="60" t="b">
        <f>VLOOKUP(A51,[1]RawData!A:DJ,110,FALSE)</f>
        <v>0</v>
      </c>
      <c r="AS51" s="57" t="str">
        <f>IF(VLOOKUP($A51,[1]RawData!$A:$DJ,111,FALSE)="","No Date",VLOOKUP($A51,[1]RawData!$A:$DJ,111,FALSE))</f>
        <v>No Date</v>
      </c>
      <c r="AT51" s="57" t="str">
        <f>IF(VLOOKUP($A51,[1]RawData!$A:$DJ,112,FALSE)="","No Date",VLOOKUP($A51,[1]RawData!$A:$DJ,112,FALSE))</f>
        <v>No Date</v>
      </c>
      <c r="AU51" s="57" t="str">
        <f>IF(VLOOKUP($A51,[1]RawData!$A:$DJ,114,FALSE)="","No Date",VLOOKUP($A51,[1]RawData!$A:$DJ,114,FALSE))</f>
        <v>No Date</v>
      </c>
      <c r="AV51" s="57" t="str">
        <f>IF(VLOOKUP($A51,[1]RawData!$A:$DJ,113,FALSE)="","No Date",VLOOKUP($A51,[1]RawData!$A:$DJ,113,FALSE))</f>
        <v>No Date</v>
      </c>
    </row>
    <row r="52" spans="1:48" x14ac:dyDescent="0.25">
      <c r="A52" s="62" t="s">
        <v>259</v>
      </c>
      <c r="B52" s="54" t="str">
        <f>VLOOKUP(G52,[1]StatusMappings!A:B,2,FALSE)</f>
        <v>2. Change sanction/approved and in project delivery</v>
      </c>
      <c r="C52" s="40" t="s">
        <v>159</v>
      </c>
      <c r="D52" s="54" t="str">
        <f>VLOOKUP(A52,[1]RawData!A:DJ,2,FALSE)</f>
        <v>Retail &amp; Network Minor Release – Drop 1 – July-18</v>
      </c>
      <c r="E52" s="54" t="str">
        <f>VLOOKUP(A52,[1]RawData!A:DJ,20,FALSE)</f>
        <v>CR (Internal)</v>
      </c>
      <c r="F52" s="51" t="str">
        <f>VLOOKUP(A52,[1]RawData!A:DJ,21,FALSE)</f>
        <v>LIVE</v>
      </c>
      <c r="G52" s="51" t="str">
        <f>VLOOKUP(A52,[1]RawData!A:DJ,3,FALSE)</f>
        <v>D1 - Change in delivery</v>
      </c>
      <c r="H52" s="58">
        <f t="shared" si="1"/>
        <v>0</v>
      </c>
      <c r="I52" s="58" t="str">
        <f>IF(ISNA(VLOOKUP(A52,[1]PrioritisationVariables!L:P,3,FALSE)),"",(VLOOKUP(A52,[1]PrioritisationVariables!L:P,3,FALSE)))</f>
        <v/>
      </c>
      <c r="J52" s="59" t="str">
        <f>IF(ISNA(VLOOKUP(A52,[1]PrioritisationVariables!L:P,5,FALSE)),"",(VLOOKUP(A52,[1]PrioritisationVariables!L:P,5,FALSE)))</f>
        <v/>
      </c>
      <c r="K52" s="57" t="str">
        <f>IF(F52="LIVE",IF(VLOOKUP(A52,[1]RawData!A:DJ,79,FALSE)="","No Platform",VLOOKUP(A52,[1]RawData!A:DJ,79,FALSE)),"")</f>
        <v>R &amp; N</v>
      </c>
      <c r="L52" s="57">
        <f>IF(VLOOKUP(A52,[1]RawData!A:DJ,9,FALSE)="","No Date",VLOOKUP(A52,[1]RawData!A:DJ,9,FALSE))</f>
        <v>43249</v>
      </c>
      <c r="M52" s="60" t="str">
        <f>VLOOKUP(A52,[1]RawData!A:DJ,16,FALSE)</f>
        <v>Matt Rider</v>
      </c>
      <c r="N52" s="57" t="str">
        <f>IF(F52="LIVE",IF(VLOOKUP(A52,[1]RawData!A:DJ,19,FALSE)="","No Project Manager",VLOOKUP(A52,[1]RawData!A:DJ,19,FALSE)),"")</f>
        <v>Matt Rider</v>
      </c>
      <c r="O52" s="61" t="str">
        <f>VLOOKUP(A52,[1]RawData!A:DJ,77,FALSE)</f>
        <v>Jul2018</v>
      </c>
      <c r="P52" s="60" t="str">
        <f>VLOOKUP(A52,[1]RawData!A:DJ,78,FALSE)</f>
        <v/>
      </c>
      <c r="Q52" s="57" t="str">
        <f>IF(F52="LIVE",IF(VLOOKUP(A52,[1]RawData!A:DJ,81,FALSE)="","No Delivery Team",VLOOKUP(A52,[1]RawData!A:DJ,81,FALSE)),"")</f>
        <v>Third Party SI / Service Provider</v>
      </c>
      <c r="R52" s="60" t="str">
        <f>VLOOKUP(A52,[1]RawData!A:DJ,80,FALSE)</f>
        <v/>
      </c>
      <c r="S52" s="57">
        <f>IF(F52="LIVE",IF(VLOOKUP(A52,[1]RawData!A:DJ,60,FALSE)="","No Date",VLOOKUP(A52,[1]RawData!A:DJ,60,FALSE)),"")</f>
        <v>43295</v>
      </c>
      <c r="T52" s="57" t="str">
        <f>IF(VLOOKUP(A52,[1]RawData!A:DJ,61,FALSE)="","No Date",VLOOKUP(A52,[1]RawData!A:DJ,61,FALSE))</f>
        <v>No Date</v>
      </c>
      <c r="U52" s="57">
        <f>IF(F52="LIVE",IF(VLOOKUP(A52,[1]RawData!A:DJ,11,FALSE)="","No Date",VLOOKUP(A52,[1]RawData!A:DJ,11,FALSE)),"")</f>
        <v>43295</v>
      </c>
      <c r="V52" s="57" t="str">
        <f>IF(F52="LIVE",IF(VLOOKUP(A52,[1]RawData!A:DJ,82,FALSE)="","No Application",VLOOKUP(A52,[1]RawData!A:DJ,82,FALSE)),"")</f>
        <v>No Application</v>
      </c>
      <c r="W52" s="57" t="str">
        <f>IF(F52="LIVE",IF(VLOOKUP(A52,[1]RawData!A:DJ,83,FALSE)="","No Process",VLOOKUP(A52,[1]RawData!A:DJ,83,FALSE)),"")</f>
        <v>No Process</v>
      </c>
      <c r="X52" s="57" t="str">
        <f>IF(F52="LIVE",IF(VLOOKUP(A52,[1]RawData!A:DJ,84,FALSE)="","No Delivery Effort",VLOOKUP(A52,[1]RawData!A:DJ,84,FALSE)),"")</f>
        <v>No Delivery Effort</v>
      </c>
      <c r="Y52" s="60" t="b">
        <f>VLOOKUP(A52,[1]RawData!A:DJ,85,FALSE)</f>
        <v>0</v>
      </c>
      <c r="Z52" s="57" t="str">
        <f>IF((AND(F52="LIVE",Y52=TRUE)),IF(VLOOKUP(A52,[1]RawData!A:DJ,86,FALSE)="","No Workaround Accountability",VLOOKUP(A52,[1]RawData!A:DJ,86,FALSE)),"")</f>
        <v/>
      </c>
      <c r="AA52" s="57" t="str">
        <f>IF((AND(F52="LIVE",Y52=TRUE)),IF(VLOOKUP(A52,[1]RawData!A:DJ,98,FALSE)="","No Workaround Frequency",VLOOKUP(A52,[1]RawData!A:DJ,98,FALSE)),"")</f>
        <v/>
      </c>
      <c r="AB52" s="57" t="str">
        <f>IF((AND(F52="LIVE",Y52=TRUE)),IF(VLOOKUP(A52,[1]RawData!A:DJ,99,FALSE)="","No Xoserve FTEs",VLOOKUP(A52,[1]RawData!A:DJ,99,FALSE)),"")</f>
        <v/>
      </c>
      <c r="AC52" s="57" t="str">
        <f>IF((AND(F52="LIVE",Y52=TRUE)),IF(VLOOKUP(A52,[1]RawData!A:DJ,94,FALSE)="","No Workaround Intensity",VLOOKUP(A52,[1]RawData!A:DJ,94,FALSE)),"")</f>
        <v/>
      </c>
      <c r="AD52" s="57" t="str">
        <f>IF((AND(F52="LIVE",Y52=TRUE)),IF(VLOOKUP(A52,[1]RawData!A:DJ,87,FALSE)="","No Lifespan Date",VLOOKUP(A52,[1]RawData!A:DJ,87,FALSE)),"")</f>
        <v/>
      </c>
      <c r="AE52" s="57" t="str">
        <f>IF(F52="LIVE",IF(VLOOKUP(A52,[1]RawData!A:DJ,100,FALSE)="","No Change Driver",VLOOKUP(A52,[1]RawData!A:DJ,100,FALSE)),"")</f>
        <v>No Change Driver</v>
      </c>
      <c r="AF52" s="57" t="str">
        <f>IF(F52="LIVE",IF(VLOOKUP(A52,[1]RawData!A:DJ,101,FALSE)="","No Change Beneficiary",VLOOKUP(A52,[1]RawData!A:DJ,101,FALSE)),"")</f>
        <v>No Change Beneficiary</v>
      </c>
      <c r="AG52" s="57" t="b">
        <f>VLOOKUP(A52,[1]RawData!A:DJ,102,FALSE)</f>
        <v>0</v>
      </c>
      <c r="AH52" s="57" t="b">
        <f>VLOOKUP(A52,[1]RawData!A:DJ,103,FALSE)</f>
        <v>0</v>
      </c>
      <c r="AI52" s="57" t="b">
        <f>VLOOKUP(A52,[1]RawData!A:DJ,104,FALSE)</f>
        <v>0</v>
      </c>
      <c r="AJ52" s="57" t="str">
        <f>IF(F52="LIVE",IF(VLOOKUP(A52,[1]RawData!A:DJ,106,FALSE)="","No DSC Service Area",VLOOKUP(A52,[1]RawData!A:DJ,106,FALSE)),"")</f>
        <v>No DSC Service Area</v>
      </c>
      <c r="AK52" s="57" t="str">
        <f>IF(F52="LIVE",IF(VLOOKUP(A52,[1]RawData!A:DJ,107,FALSE)="","No Number of impacted DSC Service Areas",VLOOKUP(A52,[1]RawData!A:DJ,107,FALSE)),"")</f>
        <v>No Number of impacted DSC Service Areas</v>
      </c>
      <c r="AL52" s="57" t="str">
        <f>IF(F52="LIVE",IF(VLOOKUP(A52,[1]RawData!A:DJ,108,FALSE)="","No Change Improvement Scale",VLOOKUP(A52,[1]RawData!A:DJ,108,FALSE)),"")</f>
        <v>No Change Improvement Scale</v>
      </c>
      <c r="AM52" s="60" t="b">
        <f>VLOOKUP(A52,[1]RawData!A:DJ,88,FALSE)</f>
        <v>0</v>
      </c>
      <c r="AN52" s="60" t="b">
        <f>VLOOKUP(A52,[1]RawData!A:DJ,90,FALSE)</f>
        <v>0</v>
      </c>
      <c r="AO52" s="60" t="b">
        <f>VLOOKUP(A52,[1]RawData!A:DJ,89,FALSE)</f>
        <v>0</v>
      </c>
      <c r="AP52" s="60" t="b">
        <f>VLOOKUP(A52,[1]RawData!A:DJ,109,FALSE)</f>
        <v>0</v>
      </c>
      <c r="AQ52" s="60" t="b">
        <f>VLOOKUP(A52,[1]RawData!A:DJ,96,FALSE)</f>
        <v>0</v>
      </c>
      <c r="AR52" s="60" t="b">
        <f>VLOOKUP(A52,[1]RawData!A:DJ,110,FALSE)</f>
        <v>0</v>
      </c>
      <c r="AS52" s="57" t="str">
        <f>IF(VLOOKUP($A52,[1]RawData!$A:$DJ,111,FALSE)="","No Date",VLOOKUP($A52,[1]RawData!$A:$DJ,111,FALSE))</f>
        <v>No Date</v>
      </c>
      <c r="AT52" s="57" t="str">
        <f>IF(VLOOKUP($A52,[1]RawData!$A:$DJ,112,FALSE)="","No Date",VLOOKUP($A52,[1]RawData!$A:$DJ,112,FALSE))</f>
        <v>No Date</v>
      </c>
      <c r="AU52" s="57" t="str">
        <f>IF(VLOOKUP($A52,[1]RawData!$A:$DJ,114,FALSE)="","No Date",VLOOKUP($A52,[1]RawData!$A:$DJ,114,FALSE))</f>
        <v>No Date</v>
      </c>
      <c r="AV52" s="57" t="str">
        <f>IF(VLOOKUP($A52,[1]RawData!$A:$DJ,113,FALSE)="","No Date",VLOOKUP($A52,[1]RawData!$A:$DJ,113,FALSE))</f>
        <v>No Date</v>
      </c>
    </row>
    <row r="53" spans="1:48" x14ac:dyDescent="0.25">
      <c r="A53" s="62" t="s">
        <v>180</v>
      </c>
      <c r="B53" s="54" t="str">
        <f>VLOOKUP(G53,[1]StatusMappings!A:B,2,FALSE)</f>
        <v>1. Start-Up (Progressing through change governance)</v>
      </c>
      <c r="C53" s="31">
        <v>43617</v>
      </c>
      <c r="D53" s="54" t="str">
        <f>VLOOKUP(A53,[1]RawData!A:DJ,2,FALSE)</f>
        <v>Suspension of the Validation between Meter Index and Uncoverted Converter Index</v>
      </c>
      <c r="E53" s="54" t="str">
        <f>VLOOKUP(A53,[1]RawData!A:DJ,20,FALSE)</f>
        <v>CP</v>
      </c>
      <c r="F53" s="51" t="str">
        <f>VLOOKUP(A53,[1]RawData!A:DJ,21,FALSE)</f>
        <v>LIVE</v>
      </c>
      <c r="G53" s="51" t="str">
        <f>VLOOKUP(A53,[1]RawData!A:DJ,3,FALSE)</f>
        <v>A5 - CP in capture with DSG</v>
      </c>
      <c r="H53" s="58">
        <f t="shared" si="1"/>
        <v>0</v>
      </c>
      <c r="I53" s="58">
        <f>IF(ISNA(VLOOKUP(A53,[1]PrioritisationVariables!L:P,3,FALSE)),"",(VLOOKUP(A53,[1]PrioritisationVariables!L:P,3,FALSE)))</f>
        <v>0</v>
      </c>
      <c r="J53" s="59">
        <f>IF(ISNA(VLOOKUP(A53,[1]PrioritisationVariables!L:P,5,FALSE)),"",(VLOOKUP(A53,[1]PrioritisationVariables!L:P,5,FALSE)))</f>
        <v>0</v>
      </c>
      <c r="K53" s="57" t="str">
        <f>IF(F53="LIVE",IF(VLOOKUP(A53,[1]RawData!A:DJ,79,FALSE)="","No Platform",VLOOKUP(A53,[1]RawData!A:DJ,79,FALSE)),"")</f>
        <v>R &amp; N</v>
      </c>
      <c r="L53" s="57">
        <f>IF(VLOOKUP(A53,[1]RawData!A:DJ,9,FALSE)="","No Date",VLOOKUP(A53,[1]RawData!A:DJ,9,FALSE))</f>
        <v>43158</v>
      </c>
      <c r="M53" s="60" t="str">
        <f>VLOOKUP(A53,[1]RawData!A:DJ,16,FALSE)</f>
        <v>Rachel Hinsley</v>
      </c>
      <c r="N53" s="57" t="str">
        <f>IF(F53="LIVE",IF(VLOOKUP(A53,[1]RawData!A:DJ,19,FALSE)="","No Project Manager",VLOOKUP(A53,[1]RawData!A:DJ,19,FALSE)),"")</f>
        <v>Dave Addison</v>
      </c>
      <c r="O53" s="61" t="str">
        <f>VLOOKUP(A53,[1]RawData!A:DJ,77,FALSE)</f>
        <v>Jun2019</v>
      </c>
      <c r="P53" s="60" t="str">
        <f>VLOOKUP(A53,[1]RawData!A:DJ,78,FALSE)</f>
        <v>176 &amp; 182</v>
      </c>
      <c r="Q53" s="57" t="str">
        <f>IF(F53="LIVE",IF(VLOOKUP(A53,[1]RawData!A:DJ,81,FALSE)="","No Delivery Team",VLOOKUP(A53,[1]RawData!A:DJ,81,FALSE)),"")</f>
        <v>Third Party SI / Service Provider</v>
      </c>
      <c r="R53" s="60" t="str">
        <f>VLOOKUP(A53,[1]RawData!A:DJ,80,FALSE)</f>
        <v/>
      </c>
      <c r="S53" s="57" t="str">
        <f>IF(F53="LIVE",IF(VLOOKUP(A53,[1]RawData!A:DJ,60,FALSE)="","No Date",VLOOKUP(A53,[1]RawData!A:DJ,60,FALSE)),"")</f>
        <v>No Date</v>
      </c>
      <c r="T53" s="57" t="str">
        <f>IF(VLOOKUP(A53,[1]RawData!A:DJ,61,FALSE)="","No Date",VLOOKUP(A53,[1]RawData!A:DJ,61,FALSE))</f>
        <v>No Date</v>
      </c>
      <c r="U53" s="57">
        <f>IF(F53="LIVE",IF(VLOOKUP(A53,[1]RawData!A:DJ,11,FALSE)="","No Date",VLOOKUP(A53,[1]RawData!A:DJ,11,FALSE)),"")</f>
        <v>43497</v>
      </c>
      <c r="V53" s="57" t="str">
        <f>IF(F53="LIVE",IF(VLOOKUP(A53,[1]RawData!A:DJ,82,FALSE)="","No Application",VLOOKUP(A53,[1]RawData!A:DJ,82,FALSE)),"")</f>
        <v>ISU</v>
      </c>
      <c r="W53" s="57" t="str">
        <f>IF(F53="LIVE",IF(VLOOKUP(A53,[1]RawData!A:DJ,83,FALSE)="","No Process",VLOOKUP(A53,[1]RawData!A:DJ,83,FALSE)),"")</f>
        <v>Reads</v>
      </c>
      <c r="X53" s="57" t="str">
        <f>IF(F53="LIVE",IF(VLOOKUP(A53,[1]RawData!A:DJ,84,FALSE)="","No Delivery Effort",VLOOKUP(A53,[1]RawData!A:DJ,84,FALSE)),"")</f>
        <v>100+ days</v>
      </c>
      <c r="Y53" s="60" t="b">
        <f>VLOOKUP(A53,[1]RawData!A:DJ,85,FALSE)</f>
        <v>0</v>
      </c>
      <c r="Z53" s="57" t="str">
        <f>IF((AND(F53="LIVE",Y53=TRUE)),IF(VLOOKUP(A53,[1]RawData!A:DJ,86,FALSE)="","No Workaround Accountability",VLOOKUP(A53,[1]RawData!A:DJ,86,FALSE)),"")</f>
        <v/>
      </c>
      <c r="AA53" s="57" t="str">
        <f>IF((AND(F53="LIVE",Y53=TRUE)),IF(VLOOKUP(A53,[1]RawData!A:DJ,98,FALSE)="","No Workaround Frequency",VLOOKUP(A53,[1]RawData!A:DJ,98,FALSE)),"")</f>
        <v/>
      </c>
      <c r="AB53" s="57" t="str">
        <f>IF((AND(F53="LIVE",Y53=TRUE)),IF(VLOOKUP(A53,[1]RawData!A:DJ,99,FALSE)="","No Xoserve FTEs",VLOOKUP(A53,[1]RawData!A:DJ,99,FALSE)),"")</f>
        <v/>
      </c>
      <c r="AC53" s="57" t="str">
        <f>IF((AND(F53="LIVE",Y53=TRUE)),IF(VLOOKUP(A53,[1]RawData!A:DJ,94,FALSE)="","No Workaround Intensity",VLOOKUP(A53,[1]RawData!A:DJ,94,FALSE)),"")</f>
        <v/>
      </c>
      <c r="AD53" s="57" t="str">
        <f>IF((AND(F53="LIVE",Y53=TRUE)),IF(VLOOKUP(A53,[1]RawData!A:DJ,87,FALSE)="","No Lifespan Date",VLOOKUP(A53,[1]RawData!A:DJ,87,FALSE)),"")</f>
        <v/>
      </c>
      <c r="AE53" s="57" t="str">
        <f>IF(F53="LIVE",IF(VLOOKUP(A53,[1]RawData!A:DJ,100,FALSE)="","No Change Driver",VLOOKUP(A53,[1]RawData!A:DJ,100,FALSE)),"")</f>
        <v>ChMC endorsed Change Proposal</v>
      </c>
      <c r="AF53" s="57" t="str">
        <f>IF(F53="LIVE",IF(VLOOKUP(A53,[1]RawData!A:DJ,101,FALSE)="","No Change Beneficiary",VLOOKUP(A53,[1]RawData!A:DJ,101,FALSE)),"")</f>
        <v>One Market Participant</v>
      </c>
      <c r="AG53" s="57" t="b">
        <f>VLOOKUP(A53,[1]RawData!A:DJ,102,FALSE)</f>
        <v>1</v>
      </c>
      <c r="AH53" s="57" t="b">
        <f>VLOOKUP(A53,[1]RawData!A:DJ,103,FALSE)</f>
        <v>0</v>
      </c>
      <c r="AI53" s="57" t="b">
        <f>VLOOKUP(A53,[1]RawData!A:DJ,104,FALSE)</f>
        <v>0</v>
      </c>
      <c r="AJ53" s="57" t="str">
        <f>IF(F53="LIVE",IF(VLOOKUP(A53,[1]RawData!A:DJ,106,FALSE)="","No DSC Service Area",VLOOKUP(A53,[1]RawData!A:DJ,106,FALSE)),"")</f>
        <v>Service Area 5: Metered Volume and Metered Quantity</v>
      </c>
      <c r="AK53" s="57" t="str">
        <f>IF(F53="LIVE",IF(VLOOKUP(A53,[1]RawData!A:DJ,107,FALSE)="","No Number of impacted DSC Service Areas",VLOOKUP(A53,[1]RawData!A:DJ,107,FALSE)),"")</f>
        <v>One</v>
      </c>
      <c r="AL53" s="57" t="str">
        <f>IF(F53="LIVE",IF(VLOOKUP(A53,[1]RawData!A:DJ,108,FALSE)="","No Change Improvement Scale",VLOOKUP(A53,[1]RawData!A:DJ,108,FALSE)),"")</f>
        <v>Low</v>
      </c>
      <c r="AM53" s="60" t="b">
        <f>VLOOKUP(A53,[1]RawData!A:DJ,88,FALSE)</f>
        <v>1</v>
      </c>
      <c r="AN53" s="60" t="b">
        <f>VLOOKUP(A53,[1]RawData!A:DJ,90,FALSE)</f>
        <v>1</v>
      </c>
      <c r="AO53" s="60" t="b">
        <f>VLOOKUP(A53,[1]RawData!A:DJ,89,FALSE)</f>
        <v>1</v>
      </c>
      <c r="AP53" s="60" t="b">
        <f>VLOOKUP(A53,[1]RawData!A:DJ,109,FALSE)</f>
        <v>0</v>
      </c>
      <c r="AQ53" s="60" t="b">
        <f>VLOOKUP(A53,[1]RawData!A:DJ,96,FALSE)</f>
        <v>0</v>
      </c>
      <c r="AR53" s="60" t="b">
        <f>VLOOKUP(A53,[1]RawData!A:DJ,110,FALSE)</f>
        <v>0</v>
      </c>
      <c r="AS53" s="57" t="str">
        <f>IF(VLOOKUP($A53,[1]RawData!$A:$DJ,111,FALSE)="","No Date",VLOOKUP($A53,[1]RawData!$A:$DJ,111,FALSE))</f>
        <v>No Date</v>
      </c>
      <c r="AT53" s="57" t="str">
        <f>IF(VLOOKUP($A53,[1]RawData!$A:$DJ,112,FALSE)="","No Date",VLOOKUP($A53,[1]RawData!$A:$DJ,112,FALSE))</f>
        <v>No Date</v>
      </c>
      <c r="AU53" s="57" t="str">
        <f>IF(VLOOKUP($A53,[1]RawData!$A:$DJ,114,FALSE)="","No Date",VLOOKUP($A53,[1]RawData!$A:$DJ,114,FALSE))</f>
        <v>No Date</v>
      </c>
      <c r="AV53" s="57" t="str">
        <f>IF(VLOOKUP($A53,[1]RawData!$A:$DJ,113,FALSE)="","No Date",VLOOKUP($A53,[1]RawData!$A:$DJ,113,FALSE))</f>
        <v>No Date</v>
      </c>
    </row>
    <row r="54" spans="1:48" x14ac:dyDescent="0.25">
      <c r="A54" s="62" t="s">
        <v>185</v>
      </c>
      <c r="B54" s="54" t="str">
        <f>VLOOKUP(G54,[1]StatusMappings!A:B,2,FALSE)</f>
        <v>1. Start-Up (Progressing through change governance)</v>
      </c>
      <c r="C54" s="31">
        <v>43617</v>
      </c>
      <c r="D54" s="54" t="str">
        <f>VLOOKUP(A54,[1]RawData!A:DJ,2,FALSE)</f>
        <v xml:space="preserve"> Reject a replacement read, where the read provided is identical to that already held in UK Link for the same read date</v>
      </c>
      <c r="E54" s="54" t="str">
        <f>VLOOKUP(A54,[1]RawData!A:DJ,20,FALSE)</f>
        <v>CR (Internal)</v>
      </c>
      <c r="F54" s="51" t="str">
        <f>VLOOKUP(A54,[1]RawData!A:DJ,21,FALSE)</f>
        <v>LIVE</v>
      </c>
      <c r="G54" s="51" t="str">
        <f>VLOOKUP(A54,[1]RawData!A:DJ,3,FALSE)</f>
        <v>A5 - CP in capture with DSG</v>
      </c>
      <c r="H54" s="58">
        <f t="shared" si="1"/>
        <v>0</v>
      </c>
      <c r="I54" s="58" t="str">
        <f>IF(ISNA(VLOOKUP(A54,[1]PrioritisationVariables!L:P,3,FALSE)),"",(VLOOKUP(A54,[1]PrioritisationVariables!L:P,3,FALSE)))</f>
        <v/>
      </c>
      <c r="J54" s="59" t="str">
        <f>IF(ISNA(VLOOKUP(A54,[1]PrioritisationVariables!L:P,5,FALSE)),"",(VLOOKUP(A54,[1]PrioritisationVariables!L:P,5,FALSE)))</f>
        <v/>
      </c>
      <c r="K54" s="57" t="str">
        <f>IF(F54="LIVE",IF(VLOOKUP(A54,[1]RawData!A:DJ,79,FALSE)="","No Platform",VLOOKUP(A54,[1]RawData!A:DJ,79,FALSE)),"")</f>
        <v>R &amp; N</v>
      </c>
      <c r="L54" s="57">
        <f>IF(VLOOKUP(A54,[1]RawData!A:DJ,9,FALSE)="","No Date",VLOOKUP(A54,[1]RawData!A:DJ,9,FALSE))</f>
        <v>43234</v>
      </c>
      <c r="M54" s="60" t="str">
        <f>VLOOKUP(A54,[1]RawData!A:DJ,16,FALSE)</f>
        <v>Karen Marklew</v>
      </c>
      <c r="N54" s="57" t="str">
        <f>IF(F54="LIVE",IF(VLOOKUP(A54,[1]RawData!A:DJ,19,FALSE)="","No Project Manager",VLOOKUP(A54,[1]RawData!A:DJ,19,FALSE)),"")</f>
        <v>Emma smith</v>
      </c>
      <c r="O54" s="61" t="str">
        <f>VLOOKUP(A54,[1]RawData!A:DJ,77,FALSE)</f>
        <v>Jun2019</v>
      </c>
      <c r="P54" s="60" t="str">
        <f>VLOOKUP(A54,[1]RawData!A:DJ,78,FALSE)</f>
        <v/>
      </c>
      <c r="Q54" s="57" t="str">
        <f>IF(F54="LIVE",IF(VLOOKUP(A54,[1]RawData!A:DJ,81,FALSE)="","No Delivery Team",VLOOKUP(A54,[1]RawData!A:DJ,81,FALSE)),"")</f>
        <v>Third Party SI / Service Provider</v>
      </c>
      <c r="R54" s="60" t="str">
        <f>VLOOKUP(A54,[1]RawData!A:DJ,80,FALSE)</f>
        <v/>
      </c>
      <c r="S54" s="57" t="str">
        <f>IF(F54="LIVE",IF(VLOOKUP(A54,[1]RawData!A:DJ,60,FALSE)="","No Date",VLOOKUP(A54,[1]RawData!A:DJ,60,FALSE)),"")</f>
        <v>No Date</v>
      </c>
      <c r="T54" s="57" t="str">
        <f>IF(VLOOKUP(A54,[1]RawData!A:DJ,61,FALSE)="","No Date",VLOOKUP(A54,[1]RawData!A:DJ,61,FALSE))</f>
        <v>No Date</v>
      </c>
      <c r="U54" s="57">
        <f>IF(F54="LIVE",IF(VLOOKUP(A54,[1]RawData!A:DJ,11,FALSE)="","No Date",VLOOKUP(A54,[1]RawData!A:DJ,11,FALSE)),"")</f>
        <v>43405</v>
      </c>
      <c r="V54" s="57" t="str">
        <f>IF(F54="LIVE",IF(VLOOKUP(A54,[1]RawData!A:DJ,82,FALSE)="","No Application",VLOOKUP(A54,[1]RawData!A:DJ,82,FALSE)),"")</f>
        <v>ISU</v>
      </c>
      <c r="W54" s="57" t="str">
        <f>IF(F54="LIVE",IF(VLOOKUP(A54,[1]RawData!A:DJ,83,FALSE)="","No Process",VLOOKUP(A54,[1]RawData!A:DJ,83,FALSE)),"")</f>
        <v>Reads</v>
      </c>
      <c r="X54" s="57" t="str">
        <f>IF(F54="LIVE",IF(VLOOKUP(A54,[1]RawData!A:DJ,84,FALSE)="","No Delivery Effort",VLOOKUP(A54,[1]RawData!A:DJ,84,FALSE)),"")</f>
        <v>30-60 days</v>
      </c>
      <c r="Y54" s="60" t="b">
        <f>VLOOKUP(A54,[1]RawData!A:DJ,85,FALSE)</f>
        <v>1</v>
      </c>
      <c r="Z54" s="57" t="str">
        <f>IF((AND(F54="LIVE",Y54=TRUE)),IF(VLOOKUP(A54,[1]RawData!A:DJ,86,FALSE)="","No Workaround Accountability",VLOOKUP(A54,[1]RawData!A:DJ,86,FALSE)),"")</f>
        <v>Xoserve</v>
      </c>
      <c r="AA54" s="57" t="str">
        <f>IF((AND(F54="LIVE",Y54=TRUE)),IF(VLOOKUP(A54,[1]RawData!A:DJ,98,FALSE)="","No Workaround Frequency",VLOOKUP(A54,[1]RawData!A:DJ,98,FALSE)),"")</f>
        <v>Monthly</v>
      </c>
      <c r="AB54" s="57" t="str">
        <f>IF((AND(F54="LIVE",Y54=TRUE)),IF(VLOOKUP(A54,[1]RawData!A:DJ,99,FALSE)="","No Xoserve FTEs",VLOOKUP(A54,[1]RawData!A:DJ,99,FALSE)),"")</f>
        <v>One</v>
      </c>
      <c r="AC54" s="57" t="str">
        <f>IF((AND(F54="LIVE",Y54=TRUE)),IF(VLOOKUP(A54,[1]RawData!A:DJ,94,FALSE)="","No Workaround Intensity",VLOOKUP(A54,[1]RawData!A:DJ,94,FALSE)),"")</f>
        <v>Medium</v>
      </c>
      <c r="AD54" s="57">
        <f>IF((AND(F54="LIVE",Y54=TRUE)),IF(VLOOKUP(A54,[1]RawData!A:DJ,87,FALSE)="","No Lifespan Date",VLOOKUP(A54,[1]RawData!A:DJ,87,FALSE)),"")</f>
        <v>43496</v>
      </c>
      <c r="AE54" s="57" t="str">
        <f>IF(F54="LIVE",IF(VLOOKUP(A54,[1]RawData!A:DJ,100,FALSE)="","No Change Driver",VLOOKUP(A54,[1]RawData!A:DJ,100,FALSE)),"")</f>
        <v>Xoserve Internal CR (business improvement initiative)</v>
      </c>
      <c r="AF54" s="57" t="str">
        <f>IF(F54="LIVE",IF(VLOOKUP(A54,[1]RawData!A:DJ,101,FALSE)="","No Change Beneficiary",VLOOKUP(A54,[1]RawData!A:DJ,101,FALSE)),"")</f>
        <v>Xoserve Only</v>
      </c>
      <c r="AG54" s="57" t="b">
        <f>VLOOKUP(A54,[1]RawData!A:DJ,102,FALSE)</f>
        <v>0</v>
      </c>
      <c r="AH54" s="57" t="b">
        <f>VLOOKUP(A54,[1]RawData!A:DJ,103,FALSE)</f>
        <v>0</v>
      </c>
      <c r="AI54" s="57" t="b">
        <f>VLOOKUP(A54,[1]RawData!A:DJ,104,FALSE)</f>
        <v>0</v>
      </c>
      <c r="AJ54" s="57" t="str">
        <f>IF(F54="LIVE",IF(VLOOKUP(A54,[1]RawData!A:DJ,106,FALSE)="","No DSC Service Area",VLOOKUP(A54,[1]RawData!A:DJ,106,FALSE)),"")</f>
        <v>Service Area 23: Internal</v>
      </c>
      <c r="AK54" s="57" t="str">
        <f>IF(F54="LIVE",IF(VLOOKUP(A54,[1]RawData!A:DJ,107,FALSE)="","No Number of impacted DSC Service Areas",VLOOKUP(A54,[1]RawData!A:DJ,107,FALSE)),"")</f>
        <v>None (Xoserve internal initiative)</v>
      </c>
      <c r="AL54" s="57" t="str">
        <f>IF(F54="LIVE",IF(VLOOKUP(A54,[1]RawData!A:DJ,108,FALSE)="","No Change Improvement Scale",VLOOKUP(A54,[1]RawData!A:DJ,108,FALSE)),"")</f>
        <v>Low</v>
      </c>
      <c r="AM54" s="60" t="b">
        <f>VLOOKUP(A54,[1]RawData!A:DJ,88,FALSE)</f>
        <v>0</v>
      </c>
      <c r="AN54" s="60" t="b">
        <f>VLOOKUP(A54,[1]RawData!A:DJ,90,FALSE)</f>
        <v>0</v>
      </c>
      <c r="AO54" s="60" t="b">
        <f>VLOOKUP(A54,[1]RawData!A:DJ,89,FALSE)</f>
        <v>1</v>
      </c>
      <c r="AP54" s="60" t="b">
        <f>VLOOKUP(A54,[1]RawData!A:DJ,109,FALSE)</f>
        <v>0</v>
      </c>
      <c r="AQ54" s="60" t="b">
        <f>VLOOKUP(A54,[1]RawData!A:DJ,96,FALSE)</f>
        <v>0</v>
      </c>
      <c r="AR54" s="60" t="b">
        <f>VLOOKUP(A54,[1]RawData!A:DJ,110,FALSE)</f>
        <v>0</v>
      </c>
      <c r="AS54" s="57" t="str">
        <f>IF(VLOOKUP($A54,[1]RawData!$A:$DJ,111,FALSE)="","No Date",VLOOKUP($A54,[1]RawData!$A:$DJ,111,FALSE))</f>
        <v>No Date</v>
      </c>
      <c r="AT54" s="57" t="str">
        <f>IF(VLOOKUP($A54,[1]RawData!$A:$DJ,112,FALSE)="","No Date",VLOOKUP($A54,[1]RawData!$A:$DJ,112,FALSE))</f>
        <v>No Date</v>
      </c>
      <c r="AU54" s="57" t="str">
        <f>IF(VLOOKUP($A54,[1]RawData!$A:$DJ,114,FALSE)="","No Date",VLOOKUP($A54,[1]RawData!$A:$DJ,114,FALSE))</f>
        <v>No Date</v>
      </c>
      <c r="AV54" s="57" t="str">
        <f>IF(VLOOKUP($A54,[1]RawData!$A:$DJ,113,FALSE)="","No Date",VLOOKUP($A54,[1]RawData!$A:$DJ,113,FALSE))</f>
        <v>No Date</v>
      </c>
    </row>
    <row r="55" spans="1:48" x14ac:dyDescent="0.25">
      <c r="A55" s="62" t="s">
        <v>215</v>
      </c>
      <c r="B55" s="54" t="str">
        <f>VLOOKUP(G55,[1]StatusMappings!A:B,2,FALSE)</f>
        <v>1. Start-Up (Progressing through change governance)</v>
      </c>
      <c r="C55" s="31">
        <v>43617</v>
      </c>
      <c r="D55" s="54" t="str">
        <f>VLOOKUP(A55,[1]RawData!A:DJ,2,FALSE)</f>
        <v>PSR updates for large domestic sites</v>
      </c>
      <c r="E55" s="54" t="str">
        <f>VLOOKUP(A55,[1]RawData!A:DJ,20,FALSE)</f>
        <v>CP</v>
      </c>
      <c r="F55" s="51" t="str">
        <f>VLOOKUP(A55,[1]RawData!A:DJ,21,FALSE)</f>
        <v>LIVE</v>
      </c>
      <c r="G55" s="51" t="str">
        <f>VLOOKUP(A55,[1]RawData!A:DJ,3,FALSE)</f>
        <v>A5 - CP in capture with DSG</v>
      </c>
      <c r="H55" s="58">
        <f t="shared" si="1"/>
        <v>0</v>
      </c>
      <c r="I55" s="58" t="str">
        <f>IF(ISNA(VLOOKUP(A55,[1]PrioritisationVariables!L:P,3,FALSE)),"",(VLOOKUP(A55,[1]PrioritisationVariables!L:P,3,FALSE)))</f>
        <v/>
      </c>
      <c r="J55" s="59" t="str">
        <f>IF(ISNA(VLOOKUP(A55,[1]PrioritisationVariables!L:P,5,FALSE)),"",(VLOOKUP(A55,[1]PrioritisationVariables!L:P,5,FALSE)))</f>
        <v/>
      </c>
      <c r="K55" s="57" t="str">
        <f>IF(F55="LIVE",IF(VLOOKUP(A55,[1]RawData!A:DJ,79,FALSE)="","No Platform",VLOOKUP(A55,[1]RawData!A:DJ,79,FALSE)),"")</f>
        <v>R &amp; N</v>
      </c>
      <c r="L55" s="57">
        <f>IF(VLOOKUP(A55,[1]RawData!A:DJ,9,FALSE)="","No Date",VLOOKUP(A55,[1]RawData!A:DJ,9,FALSE))</f>
        <v>43255</v>
      </c>
      <c r="M55" s="60" t="str">
        <f>VLOOKUP(A55,[1]RawData!A:DJ,16,FALSE)</f>
        <v>Ellie Rogers</v>
      </c>
      <c r="N55" s="57" t="str">
        <f>IF(F55="LIVE",IF(VLOOKUP(A55,[1]RawData!A:DJ,19,FALSE)="","No Project Manager",VLOOKUP(A55,[1]RawData!A:DJ,19,FALSE)),"")</f>
        <v>Emma smith</v>
      </c>
      <c r="O55" s="61" t="str">
        <f>VLOOKUP(A55,[1]RawData!A:DJ,77,FALSE)</f>
        <v>Jun2019</v>
      </c>
      <c r="P55" s="60" t="str">
        <f>VLOOKUP(A55,[1]RawData!A:DJ,78,FALSE)</f>
        <v/>
      </c>
      <c r="Q55" s="57" t="str">
        <f>IF(F55="LIVE",IF(VLOOKUP(A55,[1]RawData!A:DJ,81,FALSE)="","No Delivery Team",VLOOKUP(A55,[1]RawData!A:DJ,81,FALSE)),"")</f>
        <v>Third Party SI / Service Provider</v>
      </c>
      <c r="R55" s="60" t="str">
        <f>VLOOKUP(A55,[1]RawData!A:DJ,80,FALSE)</f>
        <v/>
      </c>
      <c r="S55" s="57" t="str">
        <f>IF(F55="LIVE",IF(VLOOKUP(A55,[1]RawData!A:DJ,60,FALSE)="","No Date",VLOOKUP(A55,[1]RawData!A:DJ,60,FALSE)),"")</f>
        <v>No Date</v>
      </c>
      <c r="T55" s="57" t="str">
        <f>IF(VLOOKUP(A55,[1]RawData!A:DJ,61,FALSE)="","No Date",VLOOKUP(A55,[1]RawData!A:DJ,61,FALSE))</f>
        <v>No Date</v>
      </c>
      <c r="U55" s="57">
        <f>IF(F55="LIVE",IF(VLOOKUP(A55,[1]RawData!A:DJ,11,FALSE)="","No Date",VLOOKUP(A55,[1]RawData!A:DJ,11,FALSE)),"")</f>
        <v>43497</v>
      </c>
      <c r="V55" s="57" t="str">
        <f>IF(F55="LIVE",IF(VLOOKUP(A55,[1]RawData!A:DJ,82,FALSE)="","No Application",VLOOKUP(A55,[1]RawData!A:DJ,82,FALSE)),"")</f>
        <v>ISU</v>
      </c>
      <c r="W55" s="57" t="str">
        <f>IF(F55="LIVE",IF(VLOOKUP(A55,[1]RawData!A:DJ,83,FALSE)="","No Process",VLOOKUP(A55,[1]RawData!A:DJ,83,FALSE)),"")</f>
        <v>SPA</v>
      </c>
      <c r="X55" s="57" t="str">
        <f>IF(F55="LIVE",IF(VLOOKUP(A55,[1]RawData!A:DJ,84,FALSE)="","No Delivery Effort",VLOOKUP(A55,[1]RawData!A:DJ,84,FALSE)),"")</f>
        <v>60-100 days</v>
      </c>
      <c r="Y55" s="60" t="b">
        <f>VLOOKUP(A55,[1]RawData!A:DJ,85,FALSE)</f>
        <v>0</v>
      </c>
      <c r="Z55" s="57" t="str">
        <f>IF((AND(F55="LIVE",Y55=TRUE)),IF(VLOOKUP(A55,[1]RawData!A:DJ,86,FALSE)="","No Workaround Accountability",VLOOKUP(A55,[1]RawData!A:DJ,86,FALSE)),"")</f>
        <v/>
      </c>
      <c r="AA55" s="57" t="str">
        <f>IF((AND(F55="LIVE",Y55=TRUE)),IF(VLOOKUP(A55,[1]RawData!A:DJ,98,FALSE)="","No Workaround Frequency",VLOOKUP(A55,[1]RawData!A:DJ,98,FALSE)),"")</f>
        <v/>
      </c>
      <c r="AB55" s="57" t="str">
        <f>IF((AND(F55="LIVE",Y55=TRUE)),IF(VLOOKUP(A55,[1]RawData!A:DJ,99,FALSE)="","No Xoserve FTEs",VLOOKUP(A55,[1]RawData!A:DJ,99,FALSE)),"")</f>
        <v/>
      </c>
      <c r="AC55" s="57" t="str">
        <f>IF((AND(F55="LIVE",Y55=TRUE)),IF(VLOOKUP(A55,[1]RawData!A:DJ,94,FALSE)="","No Workaround Intensity",VLOOKUP(A55,[1]RawData!A:DJ,94,FALSE)),"")</f>
        <v/>
      </c>
      <c r="AD55" s="57" t="str">
        <f>IF((AND(F55="LIVE",Y55=TRUE)),IF(VLOOKUP(A55,[1]RawData!A:DJ,87,FALSE)="","No Lifespan Date",VLOOKUP(A55,[1]RawData!A:DJ,87,FALSE)),"")</f>
        <v/>
      </c>
      <c r="AE55" s="57" t="str">
        <f>IF(F55="LIVE",IF(VLOOKUP(A55,[1]RawData!A:DJ,100,FALSE)="","No Change Driver",VLOOKUP(A55,[1]RawData!A:DJ,100,FALSE)),"")</f>
        <v>ChMC endorsed Change Proposal</v>
      </c>
      <c r="AF55" s="57" t="str">
        <f>IF(F55="LIVE",IF(VLOOKUP(A55,[1]RawData!A:DJ,101,FALSE)="","No Change Beneficiary",VLOOKUP(A55,[1]RawData!A:DJ,101,FALSE)),"")</f>
        <v>Multiple Market Groups</v>
      </c>
      <c r="AG55" s="57" t="b">
        <f>VLOOKUP(A55,[1]RawData!A:DJ,102,FALSE)</f>
        <v>1</v>
      </c>
      <c r="AH55" s="57" t="b">
        <f>VLOOKUP(A55,[1]RawData!A:DJ,103,FALSE)</f>
        <v>1</v>
      </c>
      <c r="AI55" s="57" t="b">
        <f>VLOOKUP(A55,[1]RawData!A:DJ,104,FALSE)</f>
        <v>1</v>
      </c>
      <c r="AJ55" s="57" t="str">
        <f>IF(F55="LIVE",IF(VLOOKUP(A55,[1]RawData!A:DJ,106,FALSE)="","No DSC Service Area",VLOOKUP(A55,[1]RawData!A:DJ,106,FALSE)),"")</f>
        <v>Service Area 1: Manage Supply Point Registration</v>
      </c>
      <c r="AK55" s="57" t="str">
        <f>IF(F55="LIVE",IF(VLOOKUP(A55,[1]RawData!A:DJ,107,FALSE)="","No Number of impacted DSC Service Areas",VLOOKUP(A55,[1]RawData!A:DJ,107,FALSE)),"")</f>
        <v>Two to Five</v>
      </c>
      <c r="AL55" s="57" t="str">
        <f>IF(F55="LIVE",IF(VLOOKUP(A55,[1]RawData!A:DJ,108,FALSE)="","No Change Improvement Scale",VLOOKUP(A55,[1]RawData!A:DJ,108,FALSE)),"")</f>
        <v>Medium</v>
      </c>
      <c r="AM55" s="60" t="b">
        <f>VLOOKUP(A55,[1]RawData!A:DJ,88,FALSE)</f>
        <v>0</v>
      </c>
      <c r="AN55" s="60" t="b">
        <f>VLOOKUP(A55,[1]RawData!A:DJ,90,FALSE)</f>
        <v>1</v>
      </c>
      <c r="AO55" s="60" t="b">
        <f>VLOOKUP(A55,[1]RawData!A:DJ,89,FALSE)</f>
        <v>0</v>
      </c>
      <c r="AP55" s="60" t="b">
        <f>VLOOKUP(A55,[1]RawData!A:DJ,109,FALSE)</f>
        <v>0</v>
      </c>
      <c r="AQ55" s="60" t="b">
        <f>VLOOKUP(A55,[1]RawData!A:DJ,96,FALSE)</f>
        <v>0</v>
      </c>
      <c r="AR55" s="60" t="b">
        <f>VLOOKUP(A55,[1]RawData!A:DJ,110,FALSE)</f>
        <v>0</v>
      </c>
      <c r="AS55" s="57" t="str">
        <f>IF(VLOOKUP($A55,[1]RawData!$A:$DJ,111,FALSE)="","No Date",VLOOKUP($A55,[1]RawData!$A:$DJ,111,FALSE))</f>
        <v>No Date</v>
      </c>
      <c r="AT55" s="57" t="str">
        <f>IF(VLOOKUP($A55,[1]RawData!$A:$DJ,112,FALSE)="","No Date",VLOOKUP($A55,[1]RawData!$A:$DJ,112,FALSE))</f>
        <v>No Date</v>
      </c>
      <c r="AU55" s="57" t="str">
        <f>IF(VLOOKUP($A55,[1]RawData!$A:$DJ,114,FALSE)="","No Date",VLOOKUP($A55,[1]RawData!$A:$DJ,114,FALSE))</f>
        <v>No Date</v>
      </c>
      <c r="AV55" s="57" t="str">
        <f>IF(VLOOKUP($A55,[1]RawData!$A:$DJ,113,FALSE)="","No Date",VLOOKUP($A55,[1]RawData!$A:$DJ,113,FALSE))</f>
        <v>No Date</v>
      </c>
    </row>
    <row r="56" spans="1:48" x14ac:dyDescent="0.25">
      <c r="A56" s="62" t="s">
        <v>217</v>
      </c>
      <c r="B56" s="54" t="str">
        <f>VLOOKUP(G56,[1]StatusMappings!A:B,2,FALSE)</f>
        <v>1. Start-Up (Progressing through change governance)</v>
      </c>
      <c r="C56" s="31">
        <v>43617</v>
      </c>
      <c r="D56" s="54" t="str">
        <f>VLOOKUP(A56,[1]RawData!A:DJ,2,FALSE)</f>
        <v>Actual read following estimated transfer read calculating AQ of 1</v>
      </c>
      <c r="E56" s="54" t="str">
        <f>VLOOKUP(A56,[1]RawData!A:DJ,20,FALSE)</f>
        <v>CP</v>
      </c>
      <c r="F56" s="51" t="str">
        <f>VLOOKUP(A56,[1]RawData!A:DJ,21,FALSE)</f>
        <v>LIVE</v>
      </c>
      <c r="G56" s="51" t="str">
        <f>VLOOKUP(A56,[1]RawData!A:DJ,3,FALSE)</f>
        <v>A8 - CP high level solution approved at ChMC</v>
      </c>
      <c r="H56" s="58">
        <f t="shared" si="1"/>
        <v>0</v>
      </c>
      <c r="I56" s="58" t="str">
        <f>IF(ISNA(VLOOKUP(A56,[1]PrioritisationVariables!L:P,3,FALSE)),"",(VLOOKUP(A56,[1]PrioritisationVariables!L:P,3,FALSE)))</f>
        <v/>
      </c>
      <c r="J56" s="59" t="str">
        <f>IF(ISNA(VLOOKUP(A56,[1]PrioritisationVariables!L:P,5,FALSE)),"",(VLOOKUP(A56,[1]PrioritisationVariables!L:P,5,FALSE)))</f>
        <v/>
      </c>
      <c r="K56" s="57" t="str">
        <f>IF(F56="LIVE",IF(VLOOKUP(A56,[1]RawData!A:DJ,79,FALSE)="","No Platform",VLOOKUP(A56,[1]RawData!A:DJ,79,FALSE)),"")</f>
        <v>R &amp; N</v>
      </c>
      <c r="L56" s="57">
        <f>IF(VLOOKUP(A56,[1]RawData!A:DJ,9,FALSE)="","No Date",VLOOKUP(A56,[1]RawData!A:DJ,9,FALSE))</f>
        <v>43255</v>
      </c>
      <c r="M56" s="60" t="str">
        <f>VLOOKUP(A56,[1]RawData!A:DJ,16,FALSE)</f>
        <v>James Rigby (Npower)</v>
      </c>
      <c r="N56" s="57" t="str">
        <f>IF(F56="LIVE",IF(VLOOKUP(A56,[1]RawData!A:DJ,19,FALSE)="","No Project Manager",VLOOKUP(A56,[1]RawData!A:DJ,19,FALSE)),"")</f>
        <v>Emma smith</v>
      </c>
      <c r="O56" s="61" t="str">
        <f>VLOOKUP(A56,[1]RawData!A:DJ,77,FALSE)</f>
        <v>Jun2019</v>
      </c>
      <c r="P56" s="60" t="str">
        <f>VLOOKUP(A56,[1]RawData!A:DJ,78,FALSE)</f>
        <v/>
      </c>
      <c r="Q56" s="57" t="str">
        <f>IF(F56="LIVE",IF(VLOOKUP(A56,[1]RawData!A:DJ,81,FALSE)="","No Delivery Team",VLOOKUP(A56,[1]RawData!A:DJ,81,FALSE)),"")</f>
        <v>Third Party SI / Service Provider</v>
      </c>
      <c r="R56" s="60" t="str">
        <f>VLOOKUP(A56,[1]RawData!A:DJ,80,FALSE)</f>
        <v/>
      </c>
      <c r="S56" s="57" t="str">
        <f>IF(F56="LIVE",IF(VLOOKUP(A56,[1]RawData!A:DJ,60,FALSE)="","No Date",VLOOKUP(A56,[1]RawData!A:DJ,60,FALSE)),"")</f>
        <v>No Date</v>
      </c>
      <c r="T56" s="57" t="str">
        <f>IF(VLOOKUP(A56,[1]RawData!A:DJ,61,FALSE)="","No Date",VLOOKUP(A56,[1]RawData!A:DJ,61,FALSE))</f>
        <v>No Date</v>
      </c>
      <c r="U56" s="57">
        <f>IF(F56="LIVE",IF(VLOOKUP(A56,[1]RawData!A:DJ,11,FALSE)="","No Date",VLOOKUP(A56,[1]RawData!A:DJ,11,FALSE)),"")</f>
        <v>43313</v>
      </c>
      <c r="V56" s="57" t="str">
        <f>IF(F56="LIVE",IF(VLOOKUP(A56,[1]RawData!A:DJ,82,FALSE)="","No Application",VLOOKUP(A56,[1]RawData!A:DJ,82,FALSE)),"")</f>
        <v>ISU</v>
      </c>
      <c r="W56" s="57" t="str">
        <f>IF(F56="LIVE",IF(VLOOKUP(A56,[1]RawData!A:DJ,83,FALSE)="","No Process",VLOOKUP(A56,[1]RawData!A:DJ,83,FALSE)),"")</f>
        <v>AQ</v>
      </c>
      <c r="X56" s="57" t="str">
        <f>IF(F56="LIVE",IF(VLOOKUP(A56,[1]RawData!A:DJ,84,FALSE)="","No Delivery Effort",VLOOKUP(A56,[1]RawData!A:DJ,84,FALSE)),"")</f>
        <v>30-60 days</v>
      </c>
      <c r="Y56" s="60" t="b">
        <f>VLOOKUP(A56,[1]RawData!A:DJ,85,FALSE)</f>
        <v>0</v>
      </c>
      <c r="Z56" s="57" t="str">
        <f>IF((AND(F56="LIVE",Y56=TRUE)),IF(VLOOKUP(A56,[1]RawData!A:DJ,86,FALSE)="","No Workaround Accountability",VLOOKUP(A56,[1]RawData!A:DJ,86,FALSE)),"")</f>
        <v/>
      </c>
      <c r="AA56" s="57" t="str">
        <f>IF((AND(F56="LIVE",Y56=TRUE)),IF(VLOOKUP(A56,[1]RawData!A:DJ,98,FALSE)="","No Workaround Frequency",VLOOKUP(A56,[1]RawData!A:DJ,98,FALSE)),"")</f>
        <v/>
      </c>
      <c r="AB56" s="57" t="str">
        <f>IF((AND(F56="LIVE",Y56=TRUE)),IF(VLOOKUP(A56,[1]RawData!A:DJ,99,FALSE)="","No Xoserve FTEs",VLOOKUP(A56,[1]RawData!A:DJ,99,FALSE)),"")</f>
        <v/>
      </c>
      <c r="AC56" s="57" t="str">
        <f>IF((AND(F56="LIVE",Y56=TRUE)),IF(VLOOKUP(A56,[1]RawData!A:DJ,94,FALSE)="","No Workaround Intensity",VLOOKUP(A56,[1]RawData!A:DJ,94,FALSE)),"")</f>
        <v/>
      </c>
      <c r="AD56" s="57" t="str">
        <f>IF((AND(F56="LIVE",Y56=TRUE)),IF(VLOOKUP(A56,[1]RawData!A:DJ,87,FALSE)="","No Lifespan Date",VLOOKUP(A56,[1]RawData!A:DJ,87,FALSE)),"")</f>
        <v/>
      </c>
      <c r="AE56" s="57" t="str">
        <f>IF(F56="LIVE",IF(VLOOKUP(A56,[1]RawData!A:DJ,100,FALSE)="","No Change Driver",VLOOKUP(A56,[1]RawData!A:DJ,100,FALSE)),"")</f>
        <v>ChMC endorsed Change Proposal</v>
      </c>
      <c r="AF56" s="57" t="str">
        <f>IF(F56="LIVE",IF(VLOOKUP(A56,[1]RawData!A:DJ,101,FALSE)="","No Change Beneficiary",VLOOKUP(A56,[1]RawData!A:DJ,101,FALSE)),"")</f>
        <v>One Market Group</v>
      </c>
      <c r="AG56" s="57" t="b">
        <f>VLOOKUP(A56,[1]RawData!A:DJ,102,FALSE)</f>
        <v>1</v>
      </c>
      <c r="AH56" s="57" t="b">
        <f>VLOOKUP(A56,[1]RawData!A:DJ,103,FALSE)</f>
        <v>0</v>
      </c>
      <c r="AI56" s="57" t="b">
        <f>VLOOKUP(A56,[1]RawData!A:DJ,104,FALSE)</f>
        <v>0</v>
      </c>
      <c r="AJ56" s="57" t="str">
        <f>IF(F56="LIVE",IF(VLOOKUP(A56,[1]RawData!A:DJ,106,FALSE)="","No DSC Service Area",VLOOKUP(A56,[1]RawData!A:DJ,106,FALSE)),"")</f>
        <v>Service Area 6: Annual Quantity / DM Supply Point and Offtake Rate Reviews</v>
      </c>
      <c r="AK56" s="57" t="str">
        <f>IF(F56="LIVE",IF(VLOOKUP(A56,[1]RawData!A:DJ,107,FALSE)="","No Number of impacted DSC Service Areas",VLOOKUP(A56,[1]RawData!A:DJ,107,FALSE)),"")</f>
        <v>One</v>
      </c>
      <c r="AL56" s="57" t="str">
        <f>IF(F56="LIVE",IF(VLOOKUP(A56,[1]RawData!A:DJ,108,FALSE)="","No Change Improvement Scale",VLOOKUP(A56,[1]RawData!A:DJ,108,FALSE)),"")</f>
        <v>Medium</v>
      </c>
      <c r="AM56" s="60" t="b">
        <f>VLOOKUP(A56,[1]RawData!A:DJ,88,FALSE)</f>
        <v>0</v>
      </c>
      <c r="AN56" s="60" t="b">
        <f>VLOOKUP(A56,[1]RawData!A:DJ,90,FALSE)</f>
        <v>0</v>
      </c>
      <c r="AO56" s="60" t="b">
        <f>VLOOKUP(A56,[1]RawData!A:DJ,89,FALSE)</f>
        <v>0</v>
      </c>
      <c r="AP56" s="60" t="b">
        <f>VLOOKUP(A56,[1]RawData!A:DJ,109,FALSE)</f>
        <v>0</v>
      </c>
      <c r="AQ56" s="60" t="b">
        <f>VLOOKUP(A56,[1]RawData!A:DJ,96,FALSE)</f>
        <v>0</v>
      </c>
      <c r="AR56" s="60" t="b">
        <f>VLOOKUP(A56,[1]RawData!A:DJ,110,FALSE)</f>
        <v>0</v>
      </c>
      <c r="AS56" s="57">
        <f>IF(VLOOKUP($A56,[1]RawData!$A:$DJ,111,FALSE)="","No Date",VLOOKUP($A56,[1]RawData!$A:$DJ,111,FALSE))</f>
        <v>43292</v>
      </c>
      <c r="AT56" s="57" t="str">
        <f>IF(VLOOKUP($A56,[1]RawData!$A:$DJ,112,FALSE)="","No Date",VLOOKUP($A56,[1]RawData!$A:$DJ,112,FALSE))</f>
        <v>No Date</v>
      </c>
      <c r="AU56" s="57" t="str">
        <f>IF(VLOOKUP($A56,[1]RawData!$A:$DJ,114,FALSE)="","No Date",VLOOKUP($A56,[1]RawData!$A:$DJ,114,FALSE))</f>
        <v>No Date</v>
      </c>
      <c r="AV56" s="57" t="str">
        <f>IF(VLOOKUP($A56,[1]RawData!$A:$DJ,113,FALSE)="","No Date",VLOOKUP($A56,[1]RawData!$A:$DJ,113,FALSE))</f>
        <v>No Date</v>
      </c>
    </row>
    <row r="57" spans="1:48" x14ac:dyDescent="0.25">
      <c r="A57" s="62" t="s">
        <v>227</v>
      </c>
      <c r="B57" s="54" t="str">
        <f>VLOOKUP(G57,[1]StatusMappings!A:B,2,FALSE)</f>
        <v>1. Start-Up (Progressing through change governance)</v>
      </c>
      <c r="C57" s="31">
        <v>43617</v>
      </c>
      <c r="D57" s="54" t="str">
        <f>VLOOKUP(A57,[1]RawData!A:DJ,2,FALSE)</f>
        <v>CSEPs: IGT and GT File Formats (CGI Files)</v>
      </c>
      <c r="E57" s="54" t="str">
        <f>VLOOKUP(A57,[1]RawData!A:DJ,20,FALSE)</f>
        <v>CP</v>
      </c>
      <c r="F57" s="51" t="str">
        <f>VLOOKUP(A57,[1]RawData!A:DJ,21,FALSE)</f>
        <v>LIVE</v>
      </c>
      <c r="G57" s="51" t="str">
        <f>VLOOKUP(A57,[1]RawData!A:DJ,3,FALSE)</f>
        <v>A3 - CP within initial consultation</v>
      </c>
      <c r="H57" s="58">
        <f t="shared" si="1"/>
        <v>0</v>
      </c>
      <c r="I57" s="58" t="str">
        <f>IF(ISNA(VLOOKUP(A57,[1]PrioritisationVariables!L:P,3,FALSE)),"",(VLOOKUP(A57,[1]PrioritisationVariables!L:P,3,FALSE)))</f>
        <v/>
      </c>
      <c r="J57" s="59" t="str">
        <f>IF(ISNA(VLOOKUP(A57,[1]PrioritisationVariables!L:P,5,FALSE)),"",(VLOOKUP(A57,[1]PrioritisationVariables!L:P,5,FALSE)))</f>
        <v/>
      </c>
      <c r="K57" s="57" t="str">
        <f>IF(F57="LIVE",IF(VLOOKUP(A57,[1]RawData!A:DJ,79,FALSE)="","No Platform",VLOOKUP(A57,[1]RawData!A:DJ,79,FALSE)),"")</f>
        <v>R &amp; N</v>
      </c>
      <c r="L57" s="57">
        <f>IF(VLOOKUP(A57,[1]RawData!A:DJ,9,FALSE)="","No Date",VLOOKUP(A57,[1]RawData!A:DJ,9,FALSE))</f>
        <v>43256</v>
      </c>
      <c r="M57" s="60" t="str">
        <f>VLOOKUP(A57,[1]RawData!A:DJ,16,FALSE)</f>
        <v>Richard Pomroy (Wales &amp; West Utilities)</v>
      </c>
      <c r="N57" s="57" t="str">
        <f>IF(F57="LIVE",IF(VLOOKUP(A57,[1]RawData!A:DJ,19,FALSE)="","No Project Manager",VLOOKUP(A57,[1]RawData!A:DJ,19,FALSE)),"")</f>
        <v>Emma smith</v>
      </c>
      <c r="O57" s="61" t="str">
        <f>VLOOKUP(A57,[1]RawData!A:DJ,77,FALSE)</f>
        <v>Jun2019</v>
      </c>
      <c r="P57" s="60" t="str">
        <f>VLOOKUP(A57,[1]RawData!A:DJ,78,FALSE)</f>
        <v/>
      </c>
      <c r="Q57" s="57" t="str">
        <f>IF(F57="LIVE",IF(VLOOKUP(A57,[1]RawData!A:DJ,81,FALSE)="","No Delivery Team",VLOOKUP(A57,[1]RawData!A:DJ,81,FALSE)),"")</f>
        <v>Third Party SI / Service Provider</v>
      </c>
      <c r="R57" s="60" t="str">
        <f>VLOOKUP(A57,[1]RawData!A:DJ,80,FALSE)</f>
        <v/>
      </c>
      <c r="S57" s="57" t="str">
        <f>IF(F57="LIVE",IF(VLOOKUP(A57,[1]RawData!A:DJ,60,FALSE)="","No Date",VLOOKUP(A57,[1]RawData!A:DJ,60,FALSE)),"")</f>
        <v>No Date</v>
      </c>
      <c r="T57" s="57" t="str">
        <f>IF(VLOOKUP(A57,[1]RawData!A:DJ,61,FALSE)="","No Date",VLOOKUP(A57,[1]RawData!A:DJ,61,FALSE))</f>
        <v>No Date</v>
      </c>
      <c r="U57" s="57" t="str">
        <f>IF(F57="LIVE",IF(VLOOKUP(A57,[1]RawData!A:DJ,11,FALSE)="","No Date",VLOOKUP(A57,[1]RawData!A:DJ,11,FALSE)),"")</f>
        <v>No Date</v>
      </c>
      <c r="V57" s="57" t="str">
        <f>IF(F57="LIVE",IF(VLOOKUP(A57,[1]RawData!A:DJ,82,FALSE)="","No Application",VLOOKUP(A57,[1]RawData!A:DJ,82,FALSE)),"")</f>
        <v>ISU</v>
      </c>
      <c r="W57" s="57" t="str">
        <f>IF(F57="LIVE",IF(VLOOKUP(A57,[1]RawData!A:DJ,83,FALSE)="","No Process",VLOOKUP(A57,[1]RawData!A:DJ,83,FALSE)),"")</f>
        <v>Other</v>
      </c>
      <c r="X57" s="57" t="str">
        <f>IF(F57="LIVE",IF(VLOOKUP(A57,[1]RawData!A:DJ,84,FALSE)="","No Delivery Effort",VLOOKUP(A57,[1]RawData!A:DJ,84,FALSE)),"")</f>
        <v>30-60 days</v>
      </c>
      <c r="Y57" s="60" t="b">
        <f>VLOOKUP(A57,[1]RawData!A:DJ,85,FALSE)</f>
        <v>0</v>
      </c>
      <c r="Z57" s="57" t="str">
        <f>IF((AND(F57="LIVE",Y57=TRUE)),IF(VLOOKUP(A57,[1]RawData!A:DJ,86,FALSE)="","No Workaround Accountability",VLOOKUP(A57,[1]RawData!A:DJ,86,FALSE)),"")</f>
        <v/>
      </c>
      <c r="AA57" s="57" t="str">
        <f>IF((AND(F57="LIVE",Y57=TRUE)),IF(VLOOKUP(A57,[1]RawData!A:DJ,98,FALSE)="","No Workaround Frequency",VLOOKUP(A57,[1]RawData!A:DJ,98,FALSE)),"")</f>
        <v/>
      </c>
      <c r="AB57" s="57" t="str">
        <f>IF((AND(F57="LIVE",Y57=TRUE)),IF(VLOOKUP(A57,[1]RawData!A:DJ,99,FALSE)="","No Xoserve FTEs",VLOOKUP(A57,[1]RawData!A:DJ,99,FALSE)),"")</f>
        <v/>
      </c>
      <c r="AC57" s="57" t="str">
        <f>IF((AND(F57="LIVE",Y57=TRUE)),IF(VLOOKUP(A57,[1]RawData!A:DJ,94,FALSE)="","No Workaround Intensity",VLOOKUP(A57,[1]RawData!A:DJ,94,FALSE)),"")</f>
        <v/>
      </c>
      <c r="AD57" s="57" t="str">
        <f>IF((AND(F57="LIVE",Y57=TRUE)),IF(VLOOKUP(A57,[1]RawData!A:DJ,87,FALSE)="","No Lifespan Date",VLOOKUP(A57,[1]RawData!A:DJ,87,FALSE)),"")</f>
        <v/>
      </c>
      <c r="AE57" s="57" t="str">
        <f>IF(F57="LIVE",IF(VLOOKUP(A57,[1]RawData!A:DJ,100,FALSE)="","No Change Driver",VLOOKUP(A57,[1]RawData!A:DJ,100,FALSE)),"")</f>
        <v>ChMC endorsed Change Proposal</v>
      </c>
      <c r="AF57" s="57" t="str">
        <f>IF(F57="LIVE",IF(VLOOKUP(A57,[1]RawData!A:DJ,101,FALSE)="","No Change Beneficiary",VLOOKUP(A57,[1]RawData!A:DJ,101,FALSE)),"")</f>
        <v>Multiple Market Groups</v>
      </c>
      <c r="AG57" s="57" t="b">
        <f>VLOOKUP(A57,[1]RawData!A:DJ,102,FALSE)</f>
        <v>0</v>
      </c>
      <c r="AH57" s="57" t="b">
        <f>VLOOKUP(A57,[1]RawData!A:DJ,103,FALSE)</f>
        <v>1</v>
      </c>
      <c r="AI57" s="57" t="b">
        <f>VLOOKUP(A57,[1]RawData!A:DJ,104,FALSE)</f>
        <v>1</v>
      </c>
      <c r="AJ57" s="57" t="str">
        <f>IF(F57="LIVE",IF(VLOOKUP(A57,[1]RawData!A:DJ,106,FALSE)="","No DSC Service Area",VLOOKUP(A57,[1]RawData!A:DJ,106,FALSE)),"")</f>
        <v>Service Area 1: Manage Supply Point Registration</v>
      </c>
      <c r="AK57" s="57" t="str">
        <f>IF(F57="LIVE",IF(VLOOKUP(A57,[1]RawData!A:DJ,107,FALSE)="","No Number of impacted DSC Service Areas",VLOOKUP(A57,[1]RawData!A:DJ,107,FALSE)),"")</f>
        <v>Two to Five</v>
      </c>
      <c r="AL57" s="57" t="str">
        <f>IF(F57="LIVE",IF(VLOOKUP(A57,[1]RawData!A:DJ,108,FALSE)="","No Change Improvement Scale",VLOOKUP(A57,[1]RawData!A:DJ,108,FALSE)),"")</f>
        <v>Medium</v>
      </c>
      <c r="AM57" s="60" t="b">
        <f>VLOOKUP(A57,[1]RawData!A:DJ,88,FALSE)</f>
        <v>1</v>
      </c>
      <c r="AN57" s="60" t="b">
        <f>VLOOKUP(A57,[1]RawData!A:DJ,90,FALSE)</f>
        <v>0</v>
      </c>
      <c r="AO57" s="60" t="b">
        <f>VLOOKUP(A57,[1]RawData!A:DJ,89,FALSE)</f>
        <v>1</v>
      </c>
      <c r="AP57" s="60" t="b">
        <f>VLOOKUP(A57,[1]RawData!A:DJ,109,FALSE)</f>
        <v>0</v>
      </c>
      <c r="AQ57" s="60" t="b">
        <f>VLOOKUP(A57,[1]RawData!A:DJ,96,FALSE)</f>
        <v>0</v>
      </c>
      <c r="AR57" s="60" t="b">
        <f>VLOOKUP(A57,[1]RawData!A:DJ,110,FALSE)</f>
        <v>0</v>
      </c>
      <c r="AS57" s="57" t="str">
        <f>IF(VLOOKUP($A57,[1]RawData!$A:$DJ,111,FALSE)="","No Date",VLOOKUP($A57,[1]RawData!$A:$DJ,111,FALSE))</f>
        <v>No Date</v>
      </c>
      <c r="AT57" s="57" t="str">
        <f>IF(VLOOKUP($A57,[1]RawData!$A:$DJ,112,FALSE)="","No Date",VLOOKUP($A57,[1]RawData!$A:$DJ,112,FALSE))</f>
        <v>No Date</v>
      </c>
      <c r="AU57" s="57" t="str">
        <f>IF(VLOOKUP($A57,[1]RawData!$A:$DJ,114,FALSE)="","No Date",VLOOKUP($A57,[1]RawData!$A:$DJ,114,FALSE))</f>
        <v>No Date</v>
      </c>
      <c r="AV57" s="57" t="str">
        <f>IF(VLOOKUP($A57,[1]RawData!$A:$DJ,113,FALSE)="","No Date",VLOOKUP($A57,[1]RawData!$A:$DJ,113,FALSE))</f>
        <v>No Date</v>
      </c>
    </row>
    <row r="58" spans="1:48" x14ac:dyDescent="0.25">
      <c r="A58" s="62" t="s">
        <v>228</v>
      </c>
      <c r="B58" s="54" t="str">
        <f>VLOOKUP(G58,[1]StatusMappings!A:B,2,FALSE)</f>
        <v>1. Start-Up (Progressing through change governance)</v>
      </c>
      <c r="C58" s="31">
        <v>43617</v>
      </c>
      <c r="D58" s="54" t="str">
        <f>VLOOKUP(A58,[1]RawData!A:DJ,2,FALSE)</f>
        <v>CSEPs: IGT and GT File Formats (CIN Files)</v>
      </c>
      <c r="E58" s="54" t="str">
        <f>VLOOKUP(A58,[1]RawData!A:DJ,20,FALSE)</f>
        <v>CP</v>
      </c>
      <c r="F58" s="51" t="str">
        <f>VLOOKUP(A58,[1]RawData!A:DJ,21,FALSE)</f>
        <v>LIVE</v>
      </c>
      <c r="G58" s="51" t="str">
        <f>VLOOKUP(A58,[1]RawData!A:DJ,3,FALSE)</f>
        <v>A3 - CP within initial consultation</v>
      </c>
      <c r="H58" s="58">
        <f t="shared" si="1"/>
        <v>0</v>
      </c>
      <c r="I58" s="58" t="str">
        <f>IF(ISNA(VLOOKUP(A58,[1]PrioritisationVariables!L:P,3,FALSE)),"",(VLOOKUP(A58,[1]PrioritisationVariables!L:P,3,FALSE)))</f>
        <v/>
      </c>
      <c r="J58" s="59" t="str">
        <f>IF(ISNA(VLOOKUP(A58,[1]PrioritisationVariables!L:P,5,FALSE)),"",(VLOOKUP(A58,[1]PrioritisationVariables!L:P,5,FALSE)))</f>
        <v/>
      </c>
      <c r="K58" s="57" t="str">
        <f>IF(F58="LIVE",IF(VLOOKUP(A58,[1]RawData!A:DJ,79,FALSE)="","No Platform",VLOOKUP(A58,[1]RawData!A:DJ,79,FALSE)),"")</f>
        <v>R &amp; N</v>
      </c>
      <c r="L58" s="57">
        <f>IF(VLOOKUP(A58,[1]RawData!A:DJ,9,FALSE)="","No Date",VLOOKUP(A58,[1]RawData!A:DJ,9,FALSE))</f>
        <v>43256</v>
      </c>
      <c r="M58" s="60" t="str">
        <f>VLOOKUP(A58,[1]RawData!A:DJ,16,FALSE)</f>
        <v>Richard Pomroy (Wales &amp; West Utilities)</v>
      </c>
      <c r="N58" s="57" t="str">
        <f>IF(F58="LIVE",IF(VLOOKUP(A58,[1]RawData!A:DJ,19,FALSE)="","No Project Manager",VLOOKUP(A58,[1]RawData!A:DJ,19,FALSE)),"")</f>
        <v>Emma smith</v>
      </c>
      <c r="O58" s="61" t="str">
        <f>VLOOKUP(A58,[1]RawData!A:DJ,77,FALSE)</f>
        <v>Jun2019</v>
      </c>
      <c r="P58" s="60" t="str">
        <f>VLOOKUP(A58,[1]RawData!A:DJ,78,FALSE)</f>
        <v/>
      </c>
      <c r="Q58" s="57" t="str">
        <f>IF(F58="LIVE",IF(VLOOKUP(A58,[1]RawData!A:DJ,81,FALSE)="","No Delivery Team",VLOOKUP(A58,[1]RawData!A:DJ,81,FALSE)),"")</f>
        <v>Third Party SI / Service Provider</v>
      </c>
      <c r="R58" s="60" t="str">
        <f>VLOOKUP(A58,[1]RawData!A:DJ,80,FALSE)</f>
        <v/>
      </c>
      <c r="S58" s="57" t="str">
        <f>IF(F58="LIVE",IF(VLOOKUP(A58,[1]RawData!A:DJ,60,FALSE)="","No Date",VLOOKUP(A58,[1]RawData!A:DJ,60,FALSE)),"")</f>
        <v>No Date</v>
      </c>
      <c r="T58" s="57" t="str">
        <f>IF(VLOOKUP(A58,[1]RawData!A:DJ,61,FALSE)="","No Date",VLOOKUP(A58,[1]RawData!A:DJ,61,FALSE))</f>
        <v>No Date</v>
      </c>
      <c r="U58" s="57" t="str">
        <f>IF(F58="LIVE",IF(VLOOKUP(A58,[1]RawData!A:DJ,11,FALSE)="","No Date",VLOOKUP(A58,[1]RawData!A:DJ,11,FALSE)),"")</f>
        <v>No Date</v>
      </c>
      <c r="V58" s="57" t="str">
        <f>IF(F58="LIVE",IF(VLOOKUP(A58,[1]RawData!A:DJ,82,FALSE)="","No Application",VLOOKUP(A58,[1]RawData!A:DJ,82,FALSE)),"")</f>
        <v>ISU</v>
      </c>
      <c r="W58" s="57" t="str">
        <f>IF(F58="LIVE",IF(VLOOKUP(A58,[1]RawData!A:DJ,83,FALSE)="","No Process",VLOOKUP(A58,[1]RawData!A:DJ,83,FALSE)),"")</f>
        <v>Other</v>
      </c>
      <c r="X58" s="57" t="str">
        <f>IF(F58="LIVE",IF(VLOOKUP(A58,[1]RawData!A:DJ,84,FALSE)="","No Delivery Effort",VLOOKUP(A58,[1]RawData!A:DJ,84,FALSE)),"")</f>
        <v>30-60 days</v>
      </c>
      <c r="Y58" s="60" t="b">
        <f>VLOOKUP(A58,[1]RawData!A:DJ,85,FALSE)</f>
        <v>0</v>
      </c>
      <c r="Z58" s="57" t="str">
        <f>IF((AND(F58="LIVE",Y58=TRUE)),IF(VLOOKUP(A58,[1]RawData!A:DJ,86,FALSE)="","No Workaround Accountability",VLOOKUP(A58,[1]RawData!A:DJ,86,FALSE)),"")</f>
        <v/>
      </c>
      <c r="AA58" s="57" t="str">
        <f>IF((AND(F58="LIVE",Y58=TRUE)),IF(VLOOKUP(A58,[1]RawData!A:DJ,98,FALSE)="","No Workaround Frequency",VLOOKUP(A58,[1]RawData!A:DJ,98,FALSE)),"")</f>
        <v/>
      </c>
      <c r="AB58" s="57" t="str">
        <f>IF((AND(F58="LIVE",Y58=TRUE)),IF(VLOOKUP(A58,[1]RawData!A:DJ,99,FALSE)="","No Xoserve FTEs",VLOOKUP(A58,[1]RawData!A:DJ,99,FALSE)),"")</f>
        <v/>
      </c>
      <c r="AC58" s="57" t="str">
        <f>IF((AND(F58="LIVE",Y58=TRUE)),IF(VLOOKUP(A58,[1]RawData!A:DJ,94,FALSE)="","No Workaround Intensity",VLOOKUP(A58,[1]RawData!A:DJ,94,FALSE)),"")</f>
        <v/>
      </c>
      <c r="AD58" s="57" t="str">
        <f>IF((AND(F58="LIVE",Y58=TRUE)),IF(VLOOKUP(A58,[1]RawData!A:DJ,87,FALSE)="","No Lifespan Date",VLOOKUP(A58,[1]RawData!A:DJ,87,FALSE)),"")</f>
        <v/>
      </c>
      <c r="AE58" s="57" t="str">
        <f>IF(F58="LIVE",IF(VLOOKUP(A58,[1]RawData!A:DJ,100,FALSE)="","No Change Driver",VLOOKUP(A58,[1]RawData!A:DJ,100,FALSE)),"")</f>
        <v>ChMC endorsed Change Proposal</v>
      </c>
      <c r="AF58" s="57" t="str">
        <f>IF(F58="LIVE",IF(VLOOKUP(A58,[1]RawData!A:DJ,101,FALSE)="","No Change Beneficiary",VLOOKUP(A58,[1]RawData!A:DJ,101,FALSE)),"")</f>
        <v>Multiple Market Groups</v>
      </c>
      <c r="AG58" s="57" t="b">
        <f>VLOOKUP(A58,[1]RawData!A:DJ,102,FALSE)</f>
        <v>0</v>
      </c>
      <c r="AH58" s="57" t="b">
        <f>VLOOKUP(A58,[1]RawData!A:DJ,103,FALSE)</f>
        <v>1</v>
      </c>
      <c r="AI58" s="57" t="b">
        <f>VLOOKUP(A58,[1]RawData!A:DJ,104,FALSE)</f>
        <v>1</v>
      </c>
      <c r="AJ58" s="57" t="str">
        <f>IF(F58="LIVE",IF(VLOOKUP(A58,[1]RawData!A:DJ,106,FALSE)="","No DSC Service Area",VLOOKUP(A58,[1]RawData!A:DJ,106,FALSE)),"")</f>
        <v>Service Area 1: Manage Supply Point Registration</v>
      </c>
      <c r="AK58" s="57" t="str">
        <f>IF(F58="LIVE",IF(VLOOKUP(A58,[1]RawData!A:DJ,107,FALSE)="","No Number of impacted DSC Service Areas",VLOOKUP(A58,[1]RawData!A:DJ,107,FALSE)),"")</f>
        <v>Two to Five</v>
      </c>
      <c r="AL58" s="57" t="str">
        <f>IF(F58="LIVE",IF(VLOOKUP(A58,[1]RawData!A:DJ,108,FALSE)="","No Change Improvement Scale",VLOOKUP(A58,[1]RawData!A:DJ,108,FALSE)),"")</f>
        <v>Medium</v>
      </c>
      <c r="AM58" s="60" t="b">
        <f>VLOOKUP(A58,[1]RawData!A:DJ,88,FALSE)</f>
        <v>1</v>
      </c>
      <c r="AN58" s="60" t="b">
        <f>VLOOKUP(A58,[1]RawData!A:DJ,90,FALSE)</f>
        <v>0</v>
      </c>
      <c r="AO58" s="60" t="b">
        <f>VLOOKUP(A58,[1]RawData!A:DJ,89,FALSE)</f>
        <v>1</v>
      </c>
      <c r="AP58" s="60" t="b">
        <f>VLOOKUP(A58,[1]RawData!A:DJ,109,FALSE)</f>
        <v>0</v>
      </c>
      <c r="AQ58" s="60" t="b">
        <f>VLOOKUP(A58,[1]RawData!A:DJ,96,FALSE)</f>
        <v>0</v>
      </c>
      <c r="AR58" s="60" t="b">
        <f>VLOOKUP(A58,[1]RawData!A:DJ,110,FALSE)</f>
        <v>0</v>
      </c>
      <c r="AS58" s="57" t="str">
        <f>IF(VLOOKUP($A58,[1]RawData!$A:$DJ,111,FALSE)="","No Date",VLOOKUP($A58,[1]RawData!$A:$DJ,111,FALSE))</f>
        <v>No Date</v>
      </c>
      <c r="AT58" s="57" t="str">
        <f>IF(VLOOKUP($A58,[1]RawData!$A:$DJ,112,FALSE)="","No Date",VLOOKUP($A58,[1]RawData!$A:$DJ,112,FALSE))</f>
        <v>No Date</v>
      </c>
      <c r="AU58" s="57" t="str">
        <f>IF(VLOOKUP($A58,[1]RawData!$A:$DJ,114,FALSE)="","No Date",VLOOKUP($A58,[1]RawData!$A:$DJ,114,FALSE))</f>
        <v>No Date</v>
      </c>
      <c r="AV58" s="57" t="str">
        <f>IF(VLOOKUP($A58,[1]RawData!$A:$DJ,113,FALSE)="","No Date",VLOOKUP($A58,[1]RawData!$A:$DJ,113,FALSE))</f>
        <v>No Date</v>
      </c>
    </row>
    <row r="59" spans="1:48" x14ac:dyDescent="0.25">
      <c r="A59" s="62" t="s">
        <v>229</v>
      </c>
      <c r="B59" s="54" t="str">
        <f>VLOOKUP(G59,[1]StatusMappings!A:B,2,FALSE)</f>
        <v>1. Start-Up (Progressing through change governance)</v>
      </c>
      <c r="C59" s="31">
        <v>43617</v>
      </c>
      <c r="D59" s="54" t="str">
        <f>VLOOKUP(A59,[1]RawData!A:DJ,2,FALSE)</f>
        <v>CSEPs: IGT and GT File Formats
Files Affected: CIC, CIR, CAI, CAO, DCI, DCO, CIN, CCN, CUN.</v>
      </c>
      <c r="E59" s="54" t="str">
        <f>VLOOKUP(A59,[1]RawData!A:DJ,20,FALSE)</f>
        <v>CP</v>
      </c>
      <c r="F59" s="51" t="str">
        <f>VLOOKUP(A59,[1]RawData!A:DJ,21,FALSE)</f>
        <v>LIVE</v>
      </c>
      <c r="G59" s="51" t="str">
        <f>VLOOKUP(A59,[1]RawData!A:DJ,3,FALSE)</f>
        <v>A3 - CP within initial consultation</v>
      </c>
      <c r="H59" s="58">
        <f t="shared" si="1"/>
        <v>0</v>
      </c>
      <c r="I59" s="58" t="str">
        <f>IF(ISNA(VLOOKUP(A59,[1]PrioritisationVariables!L:P,3,FALSE)),"",(VLOOKUP(A59,[1]PrioritisationVariables!L:P,3,FALSE)))</f>
        <v/>
      </c>
      <c r="J59" s="59" t="str">
        <f>IF(ISNA(VLOOKUP(A59,[1]PrioritisationVariables!L:P,5,FALSE)),"",(VLOOKUP(A59,[1]PrioritisationVariables!L:P,5,FALSE)))</f>
        <v/>
      </c>
      <c r="K59" s="57" t="str">
        <f>IF(F59="LIVE",IF(VLOOKUP(A59,[1]RawData!A:DJ,79,FALSE)="","No Platform",VLOOKUP(A59,[1]RawData!A:DJ,79,FALSE)),"")</f>
        <v>R &amp; N</v>
      </c>
      <c r="L59" s="57">
        <f>IF(VLOOKUP(A59,[1]RawData!A:DJ,9,FALSE)="","No Date",VLOOKUP(A59,[1]RawData!A:DJ,9,FALSE))</f>
        <v>43256</v>
      </c>
      <c r="M59" s="60" t="str">
        <f>VLOOKUP(A59,[1]RawData!A:DJ,16,FALSE)</f>
        <v>Richad Pomroy (Wales &amp; West Utilities)</v>
      </c>
      <c r="N59" s="57" t="str">
        <f>IF(F59="LIVE",IF(VLOOKUP(A59,[1]RawData!A:DJ,19,FALSE)="","No Project Manager",VLOOKUP(A59,[1]RawData!A:DJ,19,FALSE)),"")</f>
        <v>Emma smith</v>
      </c>
      <c r="O59" s="61" t="str">
        <f>VLOOKUP(A59,[1]RawData!A:DJ,77,FALSE)</f>
        <v>Jun2019</v>
      </c>
      <c r="P59" s="60" t="str">
        <f>VLOOKUP(A59,[1]RawData!A:DJ,78,FALSE)</f>
        <v/>
      </c>
      <c r="Q59" s="57" t="str">
        <f>IF(F59="LIVE",IF(VLOOKUP(A59,[1]RawData!A:DJ,81,FALSE)="","No Delivery Team",VLOOKUP(A59,[1]RawData!A:DJ,81,FALSE)),"")</f>
        <v>Third Party SI / Service Provider</v>
      </c>
      <c r="R59" s="60" t="str">
        <f>VLOOKUP(A59,[1]RawData!A:DJ,80,FALSE)</f>
        <v/>
      </c>
      <c r="S59" s="57" t="str">
        <f>IF(F59="LIVE",IF(VLOOKUP(A59,[1]RawData!A:DJ,60,FALSE)="","No Date",VLOOKUP(A59,[1]RawData!A:DJ,60,FALSE)),"")</f>
        <v>No Date</v>
      </c>
      <c r="T59" s="57" t="str">
        <f>IF(VLOOKUP(A59,[1]RawData!A:DJ,61,FALSE)="","No Date",VLOOKUP(A59,[1]RawData!A:DJ,61,FALSE))</f>
        <v>No Date</v>
      </c>
      <c r="U59" s="57" t="str">
        <f>IF(F59="LIVE",IF(VLOOKUP(A59,[1]RawData!A:DJ,11,FALSE)="","No Date",VLOOKUP(A59,[1]RawData!A:DJ,11,FALSE)),"")</f>
        <v>No Date</v>
      </c>
      <c r="V59" s="57" t="str">
        <f>IF(F59="LIVE",IF(VLOOKUP(A59,[1]RawData!A:DJ,82,FALSE)="","No Application",VLOOKUP(A59,[1]RawData!A:DJ,82,FALSE)),"")</f>
        <v>ISU</v>
      </c>
      <c r="W59" s="57" t="str">
        <f>IF(F59="LIVE",IF(VLOOKUP(A59,[1]RawData!A:DJ,83,FALSE)="","No Process",VLOOKUP(A59,[1]RawData!A:DJ,83,FALSE)),"")</f>
        <v>Other</v>
      </c>
      <c r="X59" s="57" t="str">
        <f>IF(F59="LIVE",IF(VLOOKUP(A59,[1]RawData!A:DJ,84,FALSE)="","No Delivery Effort",VLOOKUP(A59,[1]RawData!A:DJ,84,FALSE)),"")</f>
        <v>30-60 days</v>
      </c>
      <c r="Y59" s="60" t="b">
        <f>VLOOKUP(A59,[1]RawData!A:DJ,85,FALSE)</f>
        <v>0</v>
      </c>
      <c r="Z59" s="57" t="str">
        <f>IF((AND(F59="LIVE",Y59=TRUE)),IF(VLOOKUP(A59,[1]RawData!A:DJ,86,FALSE)="","No Workaround Accountability",VLOOKUP(A59,[1]RawData!A:DJ,86,FALSE)),"")</f>
        <v/>
      </c>
      <c r="AA59" s="57" t="str">
        <f>IF((AND(F59="LIVE",Y59=TRUE)),IF(VLOOKUP(A59,[1]RawData!A:DJ,98,FALSE)="","No Workaround Frequency",VLOOKUP(A59,[1]RawData!A:DJ,98,FALSE)),"")</f>
        <v/>
      </c>
      <c r="AB59" s="57" t="str">
        <f>IF((AND(F59="LIVE",Y59=TRUE)),IF(VLOOKUP(A59,[1]RawData!A:DJ,99,FALSE)="","No Xoserve FTEs",VLOOKUP(A59,[1]RawData!A:DJ,99,FALSE)),"")</f>
        <v/>
      </c>
      <c r="AC59" s="57" t="str">
        <f>IF((AND(F59="LIVE",Y59=TRUE)),IF(VLOOKUP(A59,[1]RawData!A:DJ,94,FALSE)="","No Workaround Intensity",VLOOKUP(A59,[1]RawData!A:DJ,94,FALSE)),"")</f>
        <v/>
      </c>
      <c r="AD59" s="57" t="str">
        <f>IF((AND(F59="LIVE",Y59=TRUE)),IF(VLOOKUP(A59,[1]RawData!A:DJ,87,FALSE)="","No Lifespan Date",VLOOKUP(A59,[1]RawData!A:DJ,87,FALSE)),"")</f>
        <v/>
      </c>
      <c r="AE59" s="57" t="str">
        <f>IF(F59="LIVE",IF(VLOOKUP(A59,[1]RawData!A:DJ,100,FALSE)="","No Change Driver",VLOOKUP(A59,[1]RawData!A:DJ,100,FALSE)),"")</f>
        <v>ChMC endorsed Change Proposal</v>
      </c>
      <c r="AF59" s="57" t="str">
        <f>IF(F59="LIVE",IF(VLOOKUP(A59,[1]RawData!A:DJ,101,FALSE)="","No Change Beneficiary",VLOOKUP(A59,[1]RawData!A:DJ,101,FALSE)),"")</f>
        <v>Multiple Market Groups</v>
      </c>
      <c r="AG59" s="57" t="b">
        <f>VLOOKUP(A59,[1]RawData!A:DJ,102,FALSE)</f>
        <v>0</v>
      </c>
      <c r="AH59" s="57" t="b">
        <f>VLOOKUP(A59,[1]RawData!A:DJ,103,FALSE)</f>
        <v>1</v>
      </c>
      <c r="AI59" s="57" t="b">
        <f>VLOOKUP(A59,[1]RawData!A:DJ,104,FALSE)</f>
        <v>1</v>
      </c>
      <c r="AJ59" s="57" t="str">
        <f>IF(F59="LIVE",IF(VLOOKUP(A59,[1]RawData!A:DJ,106,FALSE)="","No DSC Service Area",VLOOKUP(A59,[1]RawData!A:DJ,106,FALSE)),"")</f>
        <v>Service Area 1: Manage Supply Point Registration</v>
      </c>
      <c r="AK59" s="57" t="str">
        <f>IF(F59="LIVE",IF(VLOOKUP(A59,[1]RawData!A:DJ,107,FALSE)="","No Number of impacted DSC Service Areas",VLOOKUP(A59,[1]RawData!A:DJ,107,FALSE)),"")</f>
        <v>Two to Five</v>
      </c>
      <c r="AL59" s="57" t="str">
        <f>IF(F59="LIVE",IF(VLOOKUP(A59,[1]RawData!A:DJ,108,FALSE)="","No Change Improvement Scale",VLOOKUP(A59,[1]RawData!A:DJ,108,FALSE)),"")</f>
        <v>Medium</v>
      </c>
      <c r="AM59" s="60" t="b">
        <f>VLOOKUP(A59,[1]RawData!A:DJ,88,FALSE)</f>
        <v>1</v>
      </c>
      <c r="AN59" s="60" t="b">
        <f>VLOOKUP(A59,[1]RawData!A:DJ,90,FALSE)</f>
        <v>0</v>
      </c>
      <c r="AO59" s="60" t="b">
        <f>VLOOKUP(A59,[1]RawData!A:DJ,89,FALSE)</f>
        <v>1</v>
      </c>
      <c r="AP59" s="60" t="b">
        <f>VLOOKUP(A59,[1]RawData!A:DJ,109,FALSE)</f>
        <v>0</v>
      </c>
      <c r="AQ59" s="60" t="b">
        <f>VLOOKUP(A59,[1]RawData!A:DJ,96,FALSE)</f>
        <v>0</v>
      </c>
      <c r="AR59" s="60" t="b">
        <f>VLOOKUP(A59,[1]RawData!A:DJ,110,FALSE)</f>
        <v>0</v>
      </c>
      <c r="AS59" s="57" t="str">
        <f>IF(VLOOKUP($A59,[1]RawData!$A:$DJ,111,FALSE)="","No Date",VLOOKUP($A59,[1]RawData!$A:$DJ,111,FALSE))</f>
        <v>No Date</v>
      </c>
      <c r="AT59" s="57" t="str">
        <f>IF(VLOOKUP($A59,[1]RawData!$A:$DJ,112,FALSE)="","No Date",VLOOKUP($A59,[1]RawData!$A:$DJ,112,FALSE))</f>
        <v>No Date</v>
      </c>
      <c r="AU59" s="57" t="str">
        <f>IF(VLOOKUP($A59,[1]RawData!$A:$DJ,114,FALSE)="","No Date",VLOOKUP($A59,[1]RawData!$A:$DJ,114,FALSE))</f>
        <v>No Date</v>
      </c>
      <c r="AV59" s="57" t="str">
        <f>IF(VLOOKUP($A59,[1]RawData!$A:$DJ,113,FALSE)="","No Date",VLOOKUP($A59,[1]RawData!$A:$DJ,113,FALSE))</f>
        <v>No Date</v>
      </c>
    </row>
    <row r="60" spans="1:48" x14ac:dyDescent="0.25">
      <c r="A60" s="62" t="s">
        <v>238</v>
      </c>
      <c r="B60" s="54" t="str">
        <f>VLOOKUP(G60,[1]StatusMappings!A:B,2,FALSE)</f>
        <v>2. Change sanction/approved and in project delivery</v>
      </c>
      <c r="C60" s="56" t="s">
        <v>25</v>
      </c>
      <c r="D60" s="54" t="str">
        <f>VLOOKUP(A60,[1]RawData!A:DJ,2,FALSE)</f>
        <v>Test of the Bulk upload facility</v>
      </c>
      <c r="E60" s="54" t="str">
        <f>VLOOKUP(A60,[1]RawData!A:DJ,20,FALSE)</f>
        <v>CR (Internal)</v>
      </c>
      <c r="F60" s="51" t="str">
        <f>VLOOKUP(A60,[1]RawData!A:DJ,21,FALSE)</f>
        <v>LIVE</v>
      </c>
      <c r="G60" s="51" t="str">
        <f>VLOOKUP(A60,[1]RawData!A:DJ,3,FALSE)</f>
        <v>D1 - Change in delivery</v>
      </c>
      <c r="H60" s="58">
        <f t="shared" si="1"/>
        <v>0</v>
      </c>
      <c r="I60" s="58" t="str">
        <f>IF(ISNA(VLOOKUP(A60,[1]PrioritisationVariables!L:P,3,FALSE)),"",(VLOOKUP(A60,[1]PrioritisationVariables!L:P,3,FALSE)))</f>
        <v/>
      </c>
      <c r="J60" s="59" t="str">
        <f>IF(ISNA(VLOOKUP(A60,[1]PrioritisationVariables!L:P,5,FALSE)),"",(VLOOKUP(A60,[1]PrioritisationVariables!L:P,5,FALSE)))</f>
        <v/>
      </c>
      <c r="K60" s="57" t="str">
        <f>IF(F60="LIVE",IF(VLOOKUP(A60,[1]RawData!A:DJ,79,FALSE)="","No Platform",VLOOKUP(A60,[1]RawData!A:DJ,79,FALSE)),"")</f>
        <v>R &amp; N</v>
      </c>
      <c r="L60" s="57">
        <f>IF(VLOOKUP(A60,[1]RawData!A:DJ,9,FALSE)="","No Date",VLOOKUP(A60,[1]RawData!A:DJ,9,FALSE))</f>
        <v>43122</v>
      </c>
      <c r="M60" s="60" t="str">
        <f>VLOOKUP(A60,[1]RawData!A:DJ,16,FALSE)</f>
        <v>Dawn Gallacher</v>
      </c>
      <c r="N60" s="57" t="str">
        <f>IF(F60="LIVE",IF(VLOOKUP(A60,[1]RawData!A:DJ,19,FALSE)="","No Project Manager",VLOOKUP(A60,[1]RawData!A:DJ,19,FALSE)),"")</f>
        <v>Donna Johnson</v>
      </c>
      <c r="O60" s="61" t="str">
        <f>VLOOKUP(A60,[1]RawData!A:DJ,77,FALSE)</f>
        <v>50</v>
      </c>
      <c r="P60" s="60" t="str">
        <f>VLOOKUP(A60,[1]RawData!A:DJ,78,FALSE)</f>
        <v/>
      </c>
      <c r="Q60" s="57" t="str">
        <f>IF(F60="LIVE",IF(VLOOKUP(A60,[1]RawData!A:DJ,81,FALSE)="","No Delivery Team",VLOOKUP(A60,[1]RawData!A:DJ,81,FALSE)),"")</f>
        <v>Minor Enhancements Team</v>
      </c>
      <c r="R60" s="60" t="str">
        <f>VLOOKUP(A60,[1]RawData!A:DJ,80,FALSE)</f>
        <v>XO3648</v>
      </c>
      <c r="S60" s="57">
        <f>IF(F60="LIVE",IF(VLOOKUP(A60,[1]RawData!A:DJ,60,FALSE)="","No Date",VLOOKUP(A60,[1]RawData!A:DJ,60,FALSE)),"")</f>
        <v>43342</v>
      </c>
      <c r="T60" s="57" t="str">
        <f>IF(VLOOKUP(A60,[1]RawData!A:DJ,61,FALSE)="","No Date",VLOOKUP(A60,[1]RawData!A:DJ,61,FALSE))</f>
        <v>No Date</v>
      </c>
      <c r="U60" s="57">
        <f>IF(F60="LIVE",IF(VLOOKUP(A60,[1]RawData!A:DJ,11,FALSE)="","No Date",VLOOKUP(A60,[1]RawData!A:DJ,11,FALSE)),"")</f>
        <v>43220</v>
      </c>
      <c r="V60" s="57" t="str">
        <f>IF(F60="LIVE",IF(VLOOKUP(A60,[1]RawData!A:DJ,82,FALSE)="","No Application",VLOOKUP(A60,[1]RawData!A:DJ,82,FALSE)),"")</f>
        <v>ISU</v>
      </c>
      <c r="W60" s="57" t="str">
        <f>IF(F60="LIVE",IF(VLOOKUP(A60,[1]RawData!A:DJ,83,FALSE)="","No Process",VLOOKUP(A60,[1]RawData!A:DJ,83,FALSE)),"")</f>
        <v>SPA</v>
      </c>
      <c r="X60" s="57" t="str">
        <f>IF(F60="LIVE",IF(VLOOKUP(A60,[1]RawData!A:DJ,84,FALSE)="","No Delivery Effort",VLOOKUP(A60,[1]RawData!A:DJ,84,FALSE)),"")</f>
        <v>0-30 days</v>
      </c>
      <c r="Y60" s="60" t="b">
        <f>VLOOKUP(A60,[1]RawData!A:DJ,85,FALSE)</f>
        <v>0</v>
      </c>
      <c r="Z60" s="57" t="str">
        <f>IF((AND(F60="LIVE",Y60=TRUE)),IF(VLOOKUP(A60,[1]RawData!A:DJ,86,FALSE)="","No Workaround Accountability",VLOOKUP(A60,[1]RawData!A:DJ,86,FALSE)),"")</f>
        <v/>
      </c>
      <c r="AA60" s="57" t="str">
        <f>IF((AND(F60="LIVE",Y60=TRUE)),IF(VLOOKUP(A60,[1]RawData!A:DJ,98,FALSE)="","No Workaround Frequency",VLOOKUP(A60,[1]RawData!A:DJ,98,FALSE)),"")</f>
        <v/>
      </c>
      <c r="AB60" s="57" t="str">
        <f>IF((AND(F60="LIVE",Y60=TRUE)),IF(VLOOKUP(A60,[1]RawData!A:DJ,99,FALSE)="","No Xoserve FTEs",VLOOKUP(A60,[1]RawData!A:DJ,99,FALSE)),"")</f>
        <v/>
      </c>
      <c r="AC60" s="57" t="str">
        <f>IF((AND(F60="LIVE",Y60=TRUE)),IF(VLOOKUP(A60,[1]RawData!A:DJ,94,FALSE)="","No Workaround Intensity",VLOOKUP(A60,[1]RawData!A:DJ,94,FALSE)),"")</f>
        <v/>
      </c>
      <c r="AD60" s="57" t="str">
        <f>IF((AND(F60="LIVE",Y60=TRUE)),IF(VLOOKUP(A60,[1]RawData!A:DJ,87,FALSE)="","No Lifespan Date",VLOOKUP(A60,[1]RawData!A:DJ,87,FALSE)),"")</f>
        <v/>
      </c>
      <c r="AE60" s="57" t="str">
        <f>IF(F60="LIVE",IF(VLOOKUP(A60,[1]RawData!A:DJ,100,FALSE)="","No Change Driver",VLOOKUP(A60,[1]RawData!A:DJ,100,FALSE)),"")</f>
        <v>Xoserve Internal CR (business improvement initiative)</v>
      </c>
      <c r="AF60" s="57" t="str">
        <f>IF(F60="LIVE",IF(VLOOKUP(A60,[1]RawData!A:DJ,101,FALSE)="","No Change Beneficiary",VLOOKUP(A60,[1]RawData!A:DJ,101,FALSE)),"")</f>
        <v>All UK Gas Market Participants</v>
      </c>
      <c r="AG60" s="57" t="b">
        <f>VLOOKUP(A60,[1]RawData!A:DJ,102,FALSE)</f>
        <v>1</v>
      </c>
      <c r="AH60" s="57" t="b">
        <f>VLOOKUP(A60,[1]RawData!A:DJ,103,FALSE)</f>
        <v>1</v>
      </c>
      <c r="AI60" s="57" t="b">
        <f>VLOOKUP(A60,[1]RawData!A:DJ,104,FALSE)</f>
        <v>1</v>
      </c>
      <c r="AJ60" s="57" t="str">
        <f>IF(F60="LIVE",IF(VLOOKUP(A60,[1]RawData!A:DJ,106,FALSE)="","No DSC Service Area",VLOOKUP(A60,[1]RawData!A:DJ,106,FALSE)),"")</f>
        <v>Service Area 23: Internal</v>
      </c>
      <c r="AK60" s="57" t="str">
        <f>IF(F60="LIVE",IF(VLOOKUP(A60,[1]RawData!A:DJ,107,FALSE)="","No Number of impacted DSC Service Areas",VLOOKUP(A60,[1]RawData!A:DJ,107,FALSE)),"")</f>
        <v>Two to Five</v>
      </c>
      <c r="AL60" s="57" t="str">
        <f>IF(F60="LIVE",IF(VLOOKUP(A60,[1]RawData!A:DJ,108,FALSE)="","No Change Improvement Scale",VLOOKUP(A60,[1]RawData!A:DJ,108,FALSE)),"")</f>
        <v>High</v>
      </c>
      <c r="AM60" s="60" t="b">
        <f>VLOOKUP(A60,[1]RawData!A:DJ,88,FALSE)</f>
        <v>0</v>
      </c>
      <c r="AN60" s="60" t="b">
        <f>VLOOKUP(A60,[1]RawData!A:DJ,90,FALSE)</f>
        <v>1</v>
      </c>
      <c r="AO60" s="60" t="b">
        <f>VLOOKUP(A60,[1]RawData!A:DJ,89,FALSE)</f>
        <v>0</v>
      </c>
      <c r="AP60" s="60" t="b">
        <f>VLOOKUP(A60,[1]RawData!A:DJ,109,FALSE)</f>
        <v>0</v>
      </c>
      <c r="AQ60" s="60" t="b">
        <f>VLOOKUP(A60,[1]RawData!A:DJ,96,FALSE)</f>
        <v>1</v>
      </c>
      <c r="AR60" s="60" t="b">
        <f>VLOOKUP(A60,[1]RawData!A:DJ,110,FALSE)</f>
        <v>1</v>
      </c>
      <c r="AS60" s="57" t="str">
        <f>IF(VLOOKUP($A60,[1]RawData!$A:$DJ,111,FALSE)="","No Date",VLOOKUP($A60,[1]RawData!$A:$DJ,111,FALSE))</f>
        <v>No Date</v>
      </c>
      <c r="AT60" s="57" t="str">
        <f>IF(VLOOKUP($A60,[1]RawData!$A:$DJ,112,FALSE)="","No Date",VLOOKUP($A60,[1]RawData!$A:$DJ,112,FALSE))</f>
        <v>No Date</v>
      </c>
      <c r="AU60" s="57" t="str">
        <f>IF(VLOOKUP($A60,[1]RawData!$A:$DJ,114,FALSE)="","No Date",VLOOKUP($A60,[1]RawData!$A:$DJ,114,FALSE))</f>
        <v>No Date</v>
      </c>
      <c r="AV60" s="57" t="str">
        <f>IF(VLOOKUP($A60,[1]RawData!$A:$DJ,113,FALSE)="","No Date",VLOOKUP($A60,[1]RawData!$A:$DJ,113,FALSE))</f>
        <v>No Date</v>
      </c>
    </row>
    <row r="61" spans="1:48" ht="30" x14ac:dyDescent="0.25">
      <c r="A61" s="62" t="s">
        <v>239</v>
      </c>
      <c r="B61" s="54" t="str">
        <f>VLOOKUP(G61,[1]StatusMappings!A:B,2,FALSE)</f>
        <v>4. Change proposed to be rejected by Xoserve (awaiting closure approval)</v>
      </c>
      <c r="C61" s="40" t="s">
        <v>24</v>
      </c>
      <c r="D61" s="54" t="str">
        <f>VLOOKUP(A61,[1]RawData!A:DJ,2,FALSE)</f>
        <v>FOF environment for GDE Lookup tables in SAP BW</v>
      </c>
      <c r="E61" s="54" t="str">
        <f>VLOOKUP(A61,[1]RawData!A:DJ,20,FALSE)</f>
        <v>CR (Internal)</v>
      </c>
      <c r="F61" s="51" t="str">
        <f>VLOOKUP(A61,[1]RawData!A:DJ,21,FALSE)</f>
        <v>LIVE</v>
      </c>
      <c r="G61" s="51" t="str">
        <f>VLOOKUP(A61,[1]RawData!A:DJ,3,FALSE)</f>
        <v>X1 - Xoserve propose change not required</v>
      </c>
      <c r="H61" s="58">
        <f t="shared" si="1"/>
        <v>0</v>
      </c>
      <c r="I61" s="58" t="str">
        <f>IF(ISNA(VLOOKUP(A61,[1]PrioritisationVariables!L:P,3,FALSE)),"",(VLOOKUP(A61,[1]PrioritisationVariables!L:P,3,FALSE)))</f>
        <v/>
      </c>
      <c r="J61" s="59" t="str">
        <f>IF(ISNA(VLOOKUP(A61,[1]PrioritisationVariables!L:P,5,FALSE)),"",(VLOOKUP(A61,[1]PrioritisationVariables!L:P,5,FALSE)))</f>
        <v/>
      </c>
      <c r="K61" s="57" t="str">
        <f>IF(F61="LIVE",IF(VLOOKUP(A61,[1]RawData!A:DJ,79,FALSE)="","No Platform",VLOOKUP(A61,[1]RawData!A:DJ,79,FALSE)),"")</f>
        <v>R &amp; N</v>
      </c>
      <c r="L61" s="57">
        <f>IF(VLOOKUP(A61,[1]RawData!A:DJ,9,FALSE)="","No Date",VLOOKUP(A61,[1]RawData!A:DJ,9,FALSE))</f>
        <v>43123</v>
      </c>
      <c r="M61" s="60" t="str">
        <f>VLOOKUP(A61,[1]RawData!A:DJ,16,FALSE)</f>
        <v>Julie Bretherton</v>
      </c>
      <c r="N61" s="57" t="str">
        <f>IF(F61="LIVE",IF(VLOOKUP(A61,[1]RawData!A:DJ,19,FALSE)="","No Project Manager",VLOOKUP(A61,[1]RawData!A:DJ,19,FALSE)),"")</f>
        <v>Simon Harris</v>
      </c>
      <c r="O61" s="61" t="str">
        <f>VLOOKUP(A61,[1]RawData!A:DJ,77,FALSE)</f>
        <v/>
      </c>
      <c r="P61" s="60" t="str">
        <f>VLOOKUP(A61,[1]RawData!A:DJ,78,FALSE)</f>
        <v/>
      </c>
      <c r="Q61" s="57" t="str">
        <f>IF(F61="LIVE",IF(VLOOKUP(A61,[1]RawData!A:DJ,81,FALSE)="","No Delivery Team",VLOOKUP(A61,[1]RawData!A:DJ,81,FALSE)),"")</f>
        <v>Third Party SI / Service Provider</v>
      </c>
      <c r="R61" s="60" t="str">
        <f>VLOOKUP(A61,[1]RawData!A:DJ,80,FALSE)</f>
        <v/>
      </c>
      <c r="S61" s="57" t="str">
        <f>IF(F61="LIVE",IF(VLOOKUP(A61,[1]RawData!A:DJ,60,FALSE)="","No Date",VLOOKUP(A61,[1]RawData!A:DJ,60,FALSE)),"")</f>
        <v>No Date</v>
      </c>
      <c r="T61" s="57" t="str">
        <f>IF(VLOOKUP(A61,[1]RawData!A:DJ,61,FALSE)="","No Date",VLOOKUP(A61,[1]RawData!A:DJ,61,FALSE))</f>
        <v>No Date</v>
      </c>
      <c r="U61" s="57">
        <f>IF(F61="LIVE",IF(VLOOKUP(A61,[1]RawData!A:DJ,11,FALSE)="","No Date",VLOOKUP(A61,[1]RawData!A:DJ,11,FALSE)),"")</f>
        <v>43281</v>
      </c>
      <c r="V61" s="57" t="str">
        <f>IF(F61="LIVE",IF(VLOOKUP(A61,[1]RawData!A:DJ,82,FALSE)="","No Application",VLOOKUP(A61,[1]RawData!A:DJ,82,FALSE)),"")</f>
        <v>BW</v>
      </c>
      <c r="W61" s="57" t="str">
        <f>IF(F61="LIVE",IF(VLOOKUP(A61,[1]RawData!A:DJ,83,FALSE)="","No Process",VLOOKUP(A61,[1]RawData!A:DJ,83,FALSE)),"")</f>
        <v>Other</v>
      </c>
      <c r="X61" s="57" t="str">
        <f>IF(F61="LIVE",IF(VLOOKUP(A61,[1]RawData!A:DJ,84,FALSE)="","No Delivery Effort",VLOOKUP(A61,[1]RawData!A:DJ,84,FALSE)),"")</f>
        <v>30-60 days</v>
      </c>
      <c r="Y61" s="60" t="b">
        <f>VLOOKUP(A61,[1]RawData!A:DJ,85,FALSE)</f>
        <v>0</v>
      </c>
      <c r="Z61" s="57" t="str">
        <f>IF((AND(F61="LIVE",Y61=TRUE)),IF(VLOOKUP(A61,[1]RawData!A:DJ,86,FALSE)="","No Workaround Accountability",VLOOKUP(A61,[1]RawData!A:DJ,86,FALSE)),"")</f>
        <v/>
      </c>
      <c r="AA61" s="57" t="str">
        <f>IF((AND(F61="LIVE",Y61=TRUE)),IF(VLOOKUP(A61,[1]RawData!A:DJ,98,FALSE)="","No Workaround Frequency",VLOOKUP(A61,[1]RawData!A:DJ,98,FALSE)),"")</f>
        <v/>
      </c>
      <c r="AB61" s="57" t="str">
        <f>IF((AND(F61="LIVE",Y61=TRUE)),IF(VLOOKUP(A61,[1]RawData!A:DJ,99,FALSE)="","No Xoserve FTEs",VLOOKUP(A61,[1]RawData!A:DJ,99,FALSE)),"")</f>
        <v/>
      </c>
      <c r="AC61" s="57" t="str">
        <f>IF((AND(F61="LIVE",Y61=TRUE)),IF(VLOOKUP(A61,[1]RawData!A:DJ,94,FALSE)="","No Workaround Intensity",VLOOKUP(A61,[1]RawData!A:DJ,94,FALSE)),"")</f>
        <v/>
      </c>
      <c r="AD61" s="57" t="str">
        <f>IF((AND(F61="LIVE",Y61=TRUE)),IF(VLOOKUP(A61,[1]RawData!A:DJ,87,FALSE)="","No Lifespan Date",VLOOKUP(A61,[1]RawData!A:DJ,87,FALSE)),"")</f>
        <v/>
      </c>
      <c r="AE61" s="57" t="str">
        <f>IF(F61="LIVE",IF(VLOOKUP(A61,[1]RawData!A:DJ,100,FALSE)="","No Change Driver",VLOOKUP(A61,[1]RawData!A:DJ,100,FALSE)),"")</f>
        <v>Xoserve Internal CR (business improvement initiative)</v>
      </c>
      <c r="AF61" s="57" t="str">
        <f>IF(F61="LIVE",IF(VLOOKUP(A61,[1]RawData!A:DJ,101,FALSE)="","No Change Beneficiary",VLOOKUP(A61,[1]RawData!A:DJ,101,FALSE)),"")</f>
        <v>Xoserve Only</v>
      </c>
      <c r="AG61" s="57" t="b">
        <f>VLOOKUP(A61,[1]RawData!A:DJ,102,FALSE)</f>
        <v>0</v>
      </c>
      <c r="AH61" s="57" t="b">
        <f>VLOOKUP(A61,[1]RawData!A:DJ,103,FALSE)</f>
        <v>0</v>
      </c>
      <c r="AI61" s="57" t="b">
        <f>VLOOKUP(A61,[1]RawData!A:DJ,104,FALSE)</f>
        <v>0</v>
      </c>
      <c r="AJ61" s="57" t="str">
        <f>IF(F61="LIVE",IF(VLOOKUP(A61,[1]RawData!A:DJ,106,FALSE)="","No DSC Service Area",VLOOKUP(A61,[1]RawData!A:DJ,106,FALSE)),"")</f>
        <v>Service Area 23: Internal</v>
      </c>
      <c r="AK61" s="57" t="str">
        <f>IF(F61="LIVE",IF(VLOOKUP(A61,[1]RawData!A:DJ,107,FALSE)="","No Number of impacted DSC Service Areas",VLOOKUP(A61,[1]RawData!A:DJ,107,FALSE)),"")</f>
        <v>None (Xoserve internal initiative)</v>
      </c>
      <c r="AL61" s="57" t="str">
        <f>IF(F61="LIVE",IF(VLOOKUP(A61,[1]RawData!A:DJ,108,FALSE)="","No Change Improvement Scale",VLOOKUP(A61,[1]RawData!A:DJ,108,FALSE)),"")</f>
        <v>High</v>
      </c>
      <c r="AM61" s="60" t="b">
        <f>VLOOKUP(A61,[1]RawData!A:DJ,88,FALSE)</f>
        <v>0</v>
      </c>
      <c r="AN61" s="60" t="b">
        <f>VLOOKUP(A61,[1]RawData!A:DJ,90,FALSE)</f>
        <v>0</v>
      </c>
      <c r="AO61" s="60" t="b">
        <f>VLOOKUP(A61,[1]RawData!A:DJ,89,FALSE)</f>
        <v>0</v>
      </c>
      <c r="AP61" s="60" t="b">
        <f>VLOOKUP(A61,[1]RawData!A:DJ,109,FALSE)</f>
        <v>0</v>
      </c>
      <c r="AQ61" s="60" t="b">
        <f>VLOOKUP(A61,[1]RawData!A:DJ,96,FALSE)</f>
        <v>0</v>
      </c>
      <c r="AR61" s="60" t="b">
        <f>VLOOKUP(A61,[1]RawData!A:DJ,110,FALSE)</f>
        <v>0</v>
      </c>
      <c r="AS61" s="57" t="str">
        <f>IF(VLOOKUP($A61,[1]RawData!$A:$DJ,111,FALSE)="","No Date",VLOOKUP($A61,[1]RawData!$A:$DJ,111,FALSE))</f>
        <v>No Date</v>
      </c>
      <c r="AT61" s="57" t="str">
        <f>IF(VLOOKUP($A61,[1]RawData!$A:$DJ,112,FALSE)="","No Date",VLOOKUP($A61,[1]RawData!$A:$DJ,112,FALSE))</f>
        <v>No Date</v>
      </c>
      <c r="AU61" s="57" t="str">
        <f>IF(VLOOKUP($A61,[1]RawData!$A:$DJ,114,FALSE)="","No Date",VLOOKUP($A61,[1]RawData!$A:$DJ,114,FALSE))</f>
        <v>No Date</v>
      </c>
      <c r="AV61" s="57" t="str">
        <f>IF(VLOOKUP($A61,[1]RawData!$A:$DJ,113,FALSE)="","No Date",VLOOKUP($A61,[1]RawData!$A:$DJ,113,FALSE))</f>
        <v>No Date</v>
      </c>
    </row>
    <row r="62" spans="1:48" x14ac:dyDescent="0.25">
      <c r="A62" s="62" t="s">
        <v>240</v>
      </c>
      <c r="B62" s="54" t="str">
        <f>VLOOKUP(G62,[1]StatusMappings!A:B,2,FALSE)</f>
        <v>1. Start-Up (Progressing through change governance)</v>
      </c>
      <c r="C62" s="56" t="s">
        <v>25</v>
      </c>
      <c r="D62" s="54" t="str">
        <f>VLOOKUP(A62,[1]RawData!A:DJ,2,FALSE)</f>
        <v>Removal of Backbiling Exceptions (BB02, BB04, BB05)</v>
      </c>
      <c r="E62" s="54" t="str">
        <f>VLOOKUP(A62,[1]RawData!A:DJ,20,FALSE)</f>
        <v>CR (Internal)</v>
      </c>
      <c r="F62" s="51" t="str">
        <f>VLOOKUP(A62,[1]RawData!A:DJ,21,FALSE)</f>
        <v>LIVE</v>
      </c>
      <c r="G62" s="51" t="str">
        <f>VLOOKUP(A62,[1]RawData!A:DJ,3,FALSE)</f>
        <v>B2 - Awaiting ME/Data Office/MR HLE quote</v>
      </c>
      <c r="H62" s="58">
        <f t="shared" si="1"/>
        <v>0</v>
      </c>
      <c r="I62" s="58" t="str">
        <f>IF(ISNA(VLOOKUP(A62,[1]PrioritisationVariables!L:P,3,FALSE)),"",(VLOOKUP(A62,[1]PrioritisationVariables!L:P,3,FALSE)))</f>
        <v/>
      </c>
      <c r="J62" s="59" t="str">
        <f>IF(ISNA(VLOOKUP(A62,[1]PrioritisationVariables!L:P,5,FALSE)),"",(VLOOKUP(A62,[1]PrioritisationVariables!L:P,5,FALSE)))</f>
        <v/>
      </c>
      <c r="K62" s="57" t="str">
        <f>IF(F62="LIVE",IF(VLOOKUP(A62,[1]RawData!A:DJ,79,FALSE)="","No Platform",VLOOKUP(A62,[1]RawData!A:DJ,79,FALSE)),"")</f>
        <v>R &amp; N</v>
      </c>
      <c r="L62" s="57">
        <f>IF(VLOOKUP(A62,[1]RawData!A:DJ,9,FALSE)="","No Date",VLOOKUP(A62,[1]RawData!A:DJ,9,FALSE))</f>
        <v>43123</v>
      </c>
      <c r="M62" s="60" t="str">
        <f>VLOOKUP(A62,[1]RawData!A:DJ,16,FALSE)</f>
        <v>Jo Duncan</v>
      </c>
      <c r="N62" s="57" t="str">
        <f>IF(F62="LIVE",IF(VLOOKUP(A62,[1]RawData!A:DJ,19,FALSE)="","No Project Manager",VLOOKUP(A62,[1]RawData!A:DJ,19,FALSE)),"")</f>
        <v>Donna Johnson</v>
      </c>
      <c r="O62" s="61" t="str">
        <f>VLOOKUP(A62,[1]RawData!A:DJ,77,FALSE)</f>
        <v>50</v>
      </c>
      <c r="P62" s="60" t="str">
        <f>VLOOKUP(A62,[1]RawData!A:DJ,78,FALSE)</f>
        <v/>
      </c>
      <c r="Q62" s="57" t="str">
        <f>IF(F62="LIVE",IF(VLOOKUP(A62,[1]RawData!A:DJ,81,FALSE)="","No Delivery Team",VLOOKUP(A62,[1]RawData!A:DJ,81,FALSE)),"")</f>
        <v>Minor Enhancements Team</v>
      </c>
      <c r="R62" s="60" t="str">
        <f>VLOOKUP(A62,[1]RawData!A:DJ,80,FALSE)</f>
        <v>XO3645</v>
      </c>
      <c r="S62" s="57" t="str">
        <f>IF(F62="LIVE",IF(VLOOKUP(A62,[1]RawData!A:DJ,60,FALSE)="","No Date",VLOOKUP(A62,[1]RawData!A:DJ,60,FALSE)),"")</f>
        <v>No Date</v>
      </c>
      <c r="T62" s="57" t="str">
        <f>IF(VLOOKUP(A62,[1]RawData!A:DJ,61,FALSE)="","No Date",VLOOKUP(A62,[1]RawData!A:DJ,61,FALSE))</f>
        <v>No Date</v>
      </c>
      <c r="U62" s="57">
        <f>IF(F62="LIVE",IF(VLOOKUP(A62,[1]RawData!A:DJ,11,FALSE)="","No Date",VLOOKUP(A62,[1]RawData!A:DJ,11,FALSE)),"")</f>
        <v>43281</v>
      </c>
      <c r="V62" s="57" t="str">
        <f>IF(F62="LIVE",IF(VLOOKUP(A62,[1]RawData!A:DJ,82,FALSE)="","No Application",VLOOKUP(A62,[1]RawData!A:DJ,82,FALSE)),"")</f>
        <v>ISU</v>
      </c>
      <c r="W62" s="57" t="str">
        <f>IF(F62="LIVE",IF(VLOOKUP(A62,[1]RawData!A:DJ,83,FALSE)="","No Process",VLOOKUP(A62,[1]RawData!A:DJ,83,FALSE)),"")</f>
        <v>Invoicing</v>
      </c>
      <c r="X62" s="57" t="str">
        <f>IF(F62="LIVE",IF(VLOOKUP(A62,[1]RawData!A:DJ,84,FALSE)="","No Delivery Effort",VLOOKUP(A62,[1]RawData!A:DJ,84,FALSE)),"")</f>
        <v>0-30 days</v>
      </c>
      <c r="Y62" s="60" t="b">
        <f>VLOOKUP(A62,[1]RawData!A:DJ,85,FALSE)</f>
        <v>1</v>
      </c>
      <c r="Z62" s="57" t="str">
        <f>IF((AND(F62="LIVE",Y62=TRUE)),IF(VLOOKUP(A62,[1]RawData!A:DJ,86,FALSE)="","No Workaround Accountability",VLOOKUP(A62,[1]RawData!A:DJ,86,FALSE)),"")</f>
        <v>Xoserve</v>
      </c>
      <c r="AA62" s="57" t="str">
        <f>IF((AND(F62="LIVE",Y62=TRUE)),IF(VLOOKUP(A62,[1]RawData!A:DJ,98,FALSE)="","No Workaround Frequency",VLOOKUP(A62,[1]RawData!A:DJ,98,FALSE)),"")</f>
        <v>Daily</v>
      </c>
      <c r="AB62" s="57" t="str">
        <f>IF((AND(F62="LIVE",Y62=TRUE)),IF(VLOOKUP(A62,[1]RawData!A:DJ,99,FALSE)="","No Xoserve FTEs",VLOOKUP(A62,[1]RawData!A:DJ,99,FALSE)),"")</f>
        <v>One</v>
      </c>
      <c r="AC62" s="57" t="str">
        <f>IF((AND(F62="LIVE",Y62=TRUE)),IF(VLOOKUP(A62,[1]RawData!A:DJ,94,FALSE)="","No Workaround Intensity",VLOOKUP(A62,[1]RawData!A:DJ,94,FALSE)),"")</f>
        <v>Medium</v>
      </c>
      <c r="AD62" s="57">
        <f>IF((AND(F62="LIVE",Y62=TRUE)),IF(VLOOKUP(A62,[1]RawData!A:DJ,87,FALSE)="","No Lifespan Date",VLOOKUP(A62,[1]RawData!A:DJ,87,FALSE)),"")</f>
        <v>43281</v>
      </c>
      <c r="AE62" s="57" t="str">
        <f>IF(F62="LIVE",IF(VLOOKUP(A62,[1]RawData!A:DJ,100,FALSE)="","No Change Driver",VLOOKUP(A62,[1]RawData!A:DJ,100,FALSE)),"")</f>
        <v>Xoserve Internal CR (business improvement initiative)</v>
      </c>
      <c r="AF62" s="57" t="str">
        <f>IF(F62="LIVE",IF(VLOOKUP(A62,[1]RawData!A:DJ,101,FALSE)="","No Change Beneficiary",VLOOKUP(A62,[1]RawData!A:DJ,101,FALSE)),"")</f>
        <v>Xoserve Only</v>
      </c>
      <c r="AG62" s="57" t="b">
        <f>VLOOKUP(A62,[1]RawData!A:DJ,102,FALSE)</f>
        <v>0</v>
      </c>
      <c r="AH62" s="57" t="b">
        <f>VLOOKUP(A62,[1]RawData!A:DJ,103,FALSE)</f>
        <v>0</v>
      </c>
      <c r="AI62" s="57" t="b">
        <f>VLOOKUP(A62,[1]RawData!A:DJ,104,FALSE)</f>
        <v>0</v>
      </c>
      <c r="AJ62" s="57" t="str">
        <f>IF(F62="LIVE",IF(VLOOKUP(A62,[1]RawData!A:DJ,106,FALSE)="","No DSC Service Area",VLOOKUP(A62,[1]RawData!A:DJ,106,FALSE)),"")</f>
        <v>Service Area 23: Internal</v>
      </c>
      <c r="AK62" s="57" t="str">
        <f>IF(F62="LIVE",IF(VLOOKUP(A62,[1]RawData!A:DJ,107,FALSE)="","No Number of impacted DSC Service Areas",VLOOKUP(A62,[1]RawData!A:DJ,107,FALSE)),"")</f>
        <v>None (Xoserve internal initiative)</v>
      </c>
      <c r="AL62" s="57" t="str">
        <f>IF(F62="LIVE",IF(VLOOKUP(A62,[1]RawData!A:DJ,108,FALSE)="","No Change Improvement Scale",VLOOKUP(A62,[1]RawData!A:DJ,108,FALSE)),"")</f>
        <v>Low</v>
      </c>
      <c r="AM62" s="60" t="b">
        <f>VLOOKUP(A62,[1]RawData!A:DJ,88,FALSE)</f>
        <v>0</v>
      </c>
      <c r="AN62" s="60" t="b">
        <f>VLOOKUP(A62,[1]RawData!A:DJ,90,FALSE)</f>
        <v>0</v>
      </c>
      <c r="AO62" s="60" t="b">
        <f>VLOOKUP(A62,[1]RawData!A:DJ,89,FALSE)</f>
        <v>0</v>
      </c>
      <c r="AP62" s="60" t="b">
        <f>VLOOKUP(A62,[1]RawData!A:DJ,109,FALSE)</f>
        <v>0</v>
      </c>
      <c r="AQ62" s="60" t="b">
        <f>VLOOKUP(A62,[1]RawData!A:DJ,96,FALSE)</f>
        <v>0</v>
      </c>
      <c r="AR62" s="60" t="b">
        <f>VLOOKUP(A62,[1]RawData!A:DJ,110,FALSE)</f>
        <v>0</v>
      </c>
      <c r="AS62" s="57" t="str">
        <f>IF(VLOOKUP($A62,[1]RawData!$A:$DJ,111,FALSE)="","No Date",VLOOKUP($A62,[1]RawData!$A:$DJ,111,FALSE))</f>
        <v>No Date</v>
      </c>
      <c r="AT62" s="57" t="str">
        <f>IF(VLOOKUP($A62,[1]RawData!$A:$DJ,112,FALSE)="","No Date",VLOOKUP($A62,[1]RawData!$A:$DJ,112,FALSE))</f>
        <v>No Date</v>
      </c>
      <c r="AU62" s="57" t="str">
        <f>IF(VLOOKUP($A62,[1]RawData!$A:$DJ,114,FALSE)="","No Date",VLOOKUP($A62,[1]RawData!$A:$DJ,114,FALSE))</f>
        <v>No Date</v>
      </c>
      <c r="AV62" s="57" t="str">
        <f>IF(VLOOKUP($A62,[1]RawData!$A:$DJ,113,FALSE)="","No Date",VLOOKUP($A62,[1]RawData!$A:$DJ,113,FALSE))</f>
        <v>No Date</v>
      </c>
    </row>
    <row r="63" spans="1:48" x14ac:dyDescent="0.25">
      <c r="A63" s="62" t="s">
        <v>230</v>
      </c>
      <c r="B63" s="54" t="str">
        <f>VLOOKUP(G63,[1]StatusMappings!A:B,2,FALSE)</f>
        <v>1. Start-Up (Progressing through change governance)</v>
      </c>
      <c r="C63" s="31">
        <v>43617</v>
      </c>
      <c r="D63" s="54" t="str">
        <f>VLOOKUP(A63,[1]RawData!A:DJ,2,FALSE)</f>
        <v>CSEPs: IGT and GT File Formats (Create new data validations )</v>
      </c>
      <c r="E63" s="54" t="str">
        <f>VLOOKUP(A63,[1]RawData!A:DJ,20,FALSE)</f>
        <v>CP</v>
      </c>
      <c r="F63" s="51" t="str">
        <f>VLOOKUP(A63,[1]RawData!A:DJ,21,FALSE)</f>
        <v>LIVE</v>
      </c>
      <c r="G63" s="51" t="str">
        <f>VLOOKUP(A63,[1]RawData!A:DJ,3,FALSE)</f>
        <v>A3 - CP within initial consultation</v>
      </c>
      <c r="H63" s="58">
        <f t="shared" si="1"/>
        <v>0</v>
      </c>
      <c r="I63" s="58" t="str">
        <f>IF(ISNA(VLOOKUP(A63,[1]PrioritisationVariables!L:P,3,FALSE)),"",(VLOOKUP(A63,[1]PrioritisationVariables!L:P,3,FALSE)))</f>
        <v/>
      </c>
      <c r="J63" s="59" t="str">
        <f>IF(ISNA(VLOOKUP(A63,[1]PrioritisationVariables!L:P,5,FALSE)),"",(VLOOKUP(A63,[1]PrioritisationVariables!L:P,5,FALSE)))</f>
        <v/>
      </c>
      <c r="K63" s="57" t="str">
        <f>IF(F63="LIVE",IF(VLOOKUP(A63,[1]RawData!A:DJ,79,FALSE)="","No Platform",VLOOKUP(A63,[1]RawData!A:DJ,79,FALSE)),"")</f>
        <v>R &amp; N</v>
      </c>
      <c r="L63" s="57">
        <f>IF(VLOOKUP(A63,[1]RawData!A:DJ,9,FALSE)="","No Date",VLOOKUP(A63,[1]RawData!A:DJ,9,FALSE))</f>
        <v>43256</v>
      </c>
      <c r="M63" s="60" t="str">
        <f>VLOOKUP(A63,[1]RawData!A:DJ,16,FALSE)</f>
        <v>Richard Pomroy (Wales &amp; West Utilities)</v>
      </c>
      <c r="N63" s="57" t="str">
        <f>IF(F63="LIVE",IF(VLOOKUP(A63,[1]RawData!A:DJ,19,FALSE)="","No Project Manager",VLOOKUP(A63,[1]RawData!A:DJ,19,FALSE)),"")</f>
        <v>Emma smith</v>
      </c>
      <c r="O63" s="61" t="str">
        <f>VLOOKUP(A63,[1]RawData!A:DJ,77,FALSE)</f>
        <v>Jun2019</v>
      </c>
      <c r="P63" s="60" t="str">
        <f>VLOOKUP(A63,[1]RawData!A:DJ,78,FALSE)</f>
        <v/>
      </c>
      <c r="Q63" s="57" t="str">
        <f>IF(F63="LIVE",IF(VLOOKUP(A63,[1]RawData!A:DJ,81,FALSE)="","No Delivery Team",VLOOKUP(A63,[1]RawData!A:DJ,81,FALSE)),"")</f>
        <v>Third Party SI / Service Provider</v>
      </c>
      <c r="R63" s="60" t="str">
        <f>VLOOKUP(A63,[1]RawData!A:DJ,80,FALSE)</f>
        <v/>
      </c>
      <c r="S63" s="57" t="str">
        <f>IF(F63="LIVE",IF(VLOOKUP(A63,[1]RawData!A:DJ,60,FALSE)="","No Date",VLOOKUP(A63,[1]RawData!A:DJ,60,FALSE)),"")</f>
        <v>No Date</v>
      </c>
      <c r="T63" s="57" t="str">
        <f>IF(VLOOKUP(A63,[1]RawData!A:DJ,61,FALSE)="","No Date",VLOOKUP(A63,[1]RawData!A:DJ,61,FALSE))</f>
        <v>No Date</v>
      </c>
      <c r="U63" s="57" t="str">
        <f>IF(F63="LIVE",IF(VLOOKUP(A63,[1]RawData!A:DJ,11,FALSE)="","No Date",VLOOKUP(A63,[1]RawData!A:DJ,11,FALSE)),"")</f>
        <v>No Date</v>
      </c>
      <c r="V63" s="57" t="str">
        <f>IF(F63="LIVE",IF(VLOOKUP(A63,[1]RawData!A:DJ,82,FALSE)="","No Application",VLOOKUP(A63,[1]RawData!A:DJ,82,FALSE)),"")</f>
        <v>ISU</v>
      </c>
      <c r="W63" s="57" t="str">
        <f>IF(F63="LIVE",IF(VLOOKUP(A63,[1]RawData!A:DJ,83,FALSE)="","No Process",VLOOKUP(A63,[1]RawData!A:DJ,83,FALSE)),"")</f>
        <v>Other</v>
      </c>
      <c r="X63" s="57" t="str">
        <f>IF(F63="LIVE",IF(VLOOKUP(A63,[1]RawData!A:DJ,84,FALSE)="","No Delivery Effort",VLOOKUP(A63,[1]RawData!A:DJ,84,FALSE)),"")</f>
        <v>30-60 days</v>
      </c>
      <c r="Y63" s="60" t="b">
        <f>VLOOKUP(A63,[1]RawData!A:DJ,85,FALSE)</f>
        <v>0</v>
      </c>
      <c r="Z63" s="57" t="str">
        <f>IF((AND(F63="LIVE",Y63=TRUE)),IF(VLOOKUP(A63,[1]RawData!A:DJ,86,FALSE)="","No Workaround Accountability",VLOOKUP(A63,[1]RawData!A:DJ,86,FALSE)),"")</f>
        <v/>
      </c>
      <c r="AA63" s="57" t="str">
        <f>IF((AND(F63="LIVE",Y63=TRUE)),IF(VLOOKUP(A63,[1]RawData!A:DJ,98,FALSE)="","No Workaround Frequency",VLOOKUP(A63,[1]RawData!A:DJ,98,FALSE)),"")</f>
        <v/>
      </c>
      <c r="AB63" s="57" t="str">
        <f>IF((AND(F63="LIVE",Y63=TRUE)),IF(VLOOKUP(A63,[1]RawData!A:DJ,99,FALSE)="","No Xoserve FTEs",VLOOKUP(A63,[1]RawData!A:DJ,99,FALSE)),"")</f>
        <v/>
      </c>
      <c r="AC63" s="57" t="str">
        <f>IF((AND(F63="LIVE",Y63=TRUE)),IF(VLOOKUP(A63,[1]RawData!A:DJ,94,FALSE)="","No Workaround Intensity",VLOOKUP(A63,[1]RawData!A:DJ,94,FALSE)),"")</f>
        <v/>
      </c>
      <c r="AD63" s="57" t="str">
        <f>IF((AND(F63="LIVE",Y63=TRUE)),IF(VLOOKUP(A63,[1]RawData!A:DJ,87,FALSE)="","No Lifespan Date",VLOOKUP(A63,[1]RawData!A:DJ,87,FALSE)),"")</f>
        <v/>
      </c>
      <c r="AE63" s="57" t="str">
        <f>IF(F63="LIVE",IF(VLOOKUP(A63,[1]RawData!A:DJ,100,FALSE)="","No Change Driver",VLOOKUP(A63,[1]RawData!A:DJ,100,FALSE)),"")</f>
        <v>ChMC endorsed Change Proposal</v>
      </c>
      <c r="AF63" s="57" t="str">
        <f>IF(F63="LIVE",IF(VLOOKUP(A63,[1]RawData!A:DJ,101,FALSE)="","No Change Beneficiary",VLOOKUP(A63,[1]RawData!A:DJ,101,FALSE)),"")</f>
        <v>Multiple Market Groups</v>
      </c>
      <c r="AG63" s="57" t="b">
        <f>VLOOKUP(A63,[1]RawData!A:DJ,102,FALSE)</f>
        <v>0</v>
      </c>
      <c r="AH63" s="57" t="b">
        <f>VLOOKUP(A63,[1]RawData!A:DJ,103,FALSE)</f>
        <v>1</v>
      </c>
      <c r="AI63" s="57" t="b">
        <f>VLOOKUP(A63,[1]RawData!A:DJ,104,FALSE)</f>
        <v>1</v>
      </c>
      <c r="AJ63" s="57" t="str">
        <f>IF(F63="LIVE",IF(VLOOKUP(A63,[1]RawData!A:DJ,106,FALSE)="","No DSC Service Area",VLOOKUP(A63,[1]RawData!A:DJ,106,FALSE)),"")</f>
        <v>Service Area 1: Manage Supply Point Registration</v>
      </c>
      <c r="AK63" s="57" t="str">
        <f>IF(F63="LIVE",IF(VLOOKUP(A63,[1]RawData!A:DJ,107,FALSE)="","No Number of impacted DSC Service Areas",VLOOKUP(A63,[1]RawData!A:DJ,107,FALSE)),"")</f>
        <v>Two to Five</v>
      </c>
      <c r="AL63" s="57" t="str">
        <f>IF(F63="LIVE",IF(VLOOKUP(A63,[1]RawData!A:DJ,108,FALSE)="","No Change Improvement Scale",VLOOKUP(A63,[1]RawData!A:DJ,108,FALSE)),"")</f>
        <v>Medium</v>
      </c>
      <c r="AM63" s="60" t="b">
        <f>VLOOKUP(A63,[1]RawData!A:DJ,88,FALSE)</f>
        <v>1</v>
      </c>
      <c r="AN63" s="60" t="b">
        <f>VLOOKUP(A63,[1]RawData!A:DJ,90,FALSE)</f>
        <v>0</v>
      </c>
      <c r="AO63" s="60" t="b">
        <f>VLOOKUP(A63,[1]RawData!A:DJ,89,FALSE)</f>
        <v>1</v>
      </c>
      <c r="AP63" s="60" t="b">
        <f>VLOOKUP(A63,[1]RawData!A:DJ,109,FALSE)</f>
        <v>0</v>
      </c>
      <c r="AQ63" s="60" t="b">
        <f>VLOOKUP(A63,[1]RawData!A:DJ,96,FALSE)</f>
        <v>0</v>
      </c>
      <c r="AR63" s="60" t="b">
        <f>VLOOKUP(A63,[1]RawData!A:DJ,110,FALSE)</f>
        <v>0</v>
      </c>
      <c r="AS63" s="57" t="str">
        <f>IF(VLOOKUP($A63,[1]RawData!$A:$DJ,111,FALSE)="","No Date",VLOOKUP($A63,[1]RawData!$A:$DJ,111,FALSE))</f>
        <v>No Date</v>
      </c>
      <c r="AT63" s="57" t="str">
        <f>IF(VLOOKUP($A63,[1]RawData!$A:$DJ,112,FALSE)="","No Date",VLOOKUP($A63,[1]RawData!$A:$DJ,112,FALSE))</f>
        <v>No Date</v>
      </c>
      <c r="AU63" s="57" t="str">
        <f>IF(VLOOKUP($A63,[1]RawData!$A:$DJ,114,FALSE)="","No Date",VLOOKUP($A63,[1]RawData!$A:$DJ,114,FALSE))</f>
        <v>No Date</v>
      </c>
      <c r="AV63" s="57" t="str">
        <f>IF(VLOOKUP($A63,[1]RawData!$A:$DJ,113,FALSE)="","No Date",VLOOKUP($A63,[1]RawData!$A:$DJ,113,FALSE))</f>
        <v>No Date</v>
      </c>
    </row>
    <row r="64" spans="1:48" ht="30" x14ac:dyDescent="0.25">
      <c r="A64" s="62" t="s">
        <v>242</v>
      </c>
      <c r="B64" s="54" t="str">
        <f>VLOOKUP(G64,[1]StatusMappings!A:B,2,FALSE)</f>
        <v>1. Start-Up (Progressing through change governance)</v>
      </c>
      <c r="C64" s="56" t="s">
        <v>152</v>
      </c>
      <c r="D64" s="54" t="str">
        <f>VLOOKUP(A64,[1]RawData!A:DJ,2,FALSE)</f>
        <v>Daily report to identify mismatches in Amendment supporting information (ASP &amp; AML files)</v>
      </c>
      <c r="E64" s="54" t="str">
        <f>VLOOKUP(A64,[1]RawData!A:DJ,20,FALSE)</f>
        <v>CR (Internal)</v>
      </c>
      <c r="F64" s="51" t="str">
        <f>VLOOKUP(A64,[1]RawData!A:DJ,21,FALSE)</f>
        <v>LIVE</v>
      </c>
      <c r="G64" s="51" t="str">
        <f>VLOOKUP(A64,[1]RawData!A:DJ,3,FALSE)</f>
        <v>A9 - Internal change progressing through capture</v>
      </c>
      <c r="H64" s="58">
        <f t="shared" si="1"/>
        <v>0</v>
      </c>
      <c r="I64" s="58" t="str">
        <f>IF(ISNA(VLOOKUP(A64,[1]PrioritisationVariables!L:P,3,FALSE)),"",(VLOOKUP(A64,[1]PrioritisationVariables!L:P,3,FALSE)))</f>
        <v/>
      </c>
      <c r="J64" s="59" t="str">
        <f>IF(ISNA(VLOOKUP(A64,[1]PrioritisationVariables!L:P,5,FALSE)),"",(VLOOKUP(A64,[1]PrioritisationVariables!L:P,5,FALSE)))</f>
        <v/>
      </c>
      <c r="K64" s="57" t="str">
        <f>IF(F64="LIVE",IF(VLOOKUP(A64,[1]RawData!A:DJ,79,FALSE)="","No Platform",VLOOKUP(A64,[1]RawData!A:DJ,79,FALSE)),"")</f>
        <v>R &amp; N</v>
      </c>
      <c r="L64" s="57">
        <f>IF(VLOOKUP(A64,[1]RawData!A:DJ,9,FALSE)="","No Date",VLOOKUP(A64,[1]RawData!A:DJ,9,FALSE))</f>
        <v>43241</v>
      </c>
      <c r="M64" s="60" t="str">
        <f>VLOOKUP(A64,[1]RawData!A:DJ,16,FALSE)</f>
        <v>Dan Donovan</v>
      </c>
      <c r="N64" s="57" t="str">
        <f>IF(F64="LIVE",IF(VLOOKUP(A64,[1]RawData!A:DJ,19,FALSE)="","No Project Manager",VLOOKUP(A64,[1]RawData!A:DJ,19,FALSE)),"")</f>
        <v>Matt Rider</v>
      </c>
      <c r="O64" s="61" t="str">
        <f>VLOOKUP(A64,[1]RawData!A:DJ,77,FALSE)</f>
        <v/>
      </c>
      <c r="P64" s="60" t="str">
        <f>VLOOKUP(A64,[1]RawData!A:DJ,78,FALSE)</f>
        <v/>
      </c>
      <c r="Q64" s="57" t="str">
        <f>IF(F64="LIVE",IF(VLOOKUP(A64,[1]RawData!A:DJ,81,FALSE)="","No Delivery Team",VLOOKUP(A64,[1]RawData!A:DJ,81,FALSE)),"")</f>
        <v>Third Party SI / Service Provider</v>
      </c>
      <c r="R64" s="60" t="str">
        <f>VLOOKUP(A64,[1]RawData!A:DJ,80,FALSE)</f>
        <v>XO3683</v>
      </c>
      <c r="S64" s="57">
        <f>IF(F64="LIVE",IF(VLOOKUP(A64,[1]RawData!A:DJ,60,FALSE)="","No Date",VLOOKUP(A64,[1]RawData!A:DJ,60,FALSE)),"")</f>
        <v>43311</v>
      </c>
      <c r="T64" s="57" t="str">
        <f>IF(VLOOKUP(A64,[1]RawData!A:DJ,61,FALSE)="","No Date",VLOOKUP(A64,[1]RawData!A:DJ,61,FALSE))</f>
        <v>No Date</v>
      </c>
      <c r="U64" s="57">
        <f>IF(F64="LIVE",IF(VLOOKUP(A64,[1]RawData!A:DJ,11,FALSE)="","No Date",VLOOKUP(A64,[1]RawData!A:DJ,11,FALSE)),"")</f>
        <v>43312</v>
      </c>
      <c r="V64" s="57" t="str">
        <f>IF(F64="LIVE",IF(VLOOKUP(A64,[1]RawData!A:DJ,82,FALSE)="","No Application",VLOOKUP(A64,[1]RawData!A:DJ,82,FALSE)),"")</f>
        <v>BW</v>
      </c>
      <c r="W64" s="57" t="str">
        <f>IF(F64="LIVE",IF(VLOOKUP(A64,[1]RawData!A:DJ,83,FALSE)="","No Process",VLOOKUP(A64,[1]RawData!A:DJ,83,FALSE)),"")</f>
        <v>Invoicing</v>
      </c>
      <c r="X64" s="57" t="str">
        <f>IF(F64="LIVE",IF(VLOOKUP(A64,[1]RawData!A:DJ,84,FALSE)="","No Delivery Effort",VLOOKUP(A64,[1]RawData!A:DJ,84,FALSE)),"")</f>
        <v>30-60 days</v>
      </c>
      <c r="Y64" s="60" t="b">
        <f>VLOOKUP(A64,[1]RawData!A:DJ,85,FALSE)</f>
        <v>1</v>
      </c>
      <c r="Z64" s="57" t="str">
        <f>IF((AND(F64="LIVE",Y64=TRUE)),IF(VLOOKUP(A64,[1]RawData!A:DJ,86,FALSE)="","No Workaround Accountability",VLOOKUP(A64,[1]RawData!A:DJ,86,FALSE)),"")</f>
        <v>Xoserve</v>
      </c>
      <c r="AA64" s="57" t="str">
        <f>IF((AND(F64="LIVE",Y64=TRUE)),IF(VLOOKUP(A64,[1]RawData!A:DJ,98,FALSE)="","No Workaround Frequency",VLOOKUP(A64,[1]RawData!A:DJ,98,FALSE)),"")</f>
        <v>Monthly</v>
      </c>
      <c r="AB64" s="57" t="str">
        <f>IF((AND(F64="LIVE",Y64=TRUE)),IF(VLOOKUP(A64,[1]RawData!A:DJ,99,FALSE)="","No Xoserve FTEs",VLOOKUP(A64,[1]RawData!A:DJ,99,FALSE)),"")</f>
        <v>Ten Plus</v>
      </c>
      <c r="AC64" s="57" t="str">
        <f>IF((AND(F64="LIVE",Y64=TRUE)),IF(VLOOKUP(A64,[1]RawData!A:DJ,94,FALSE)="","No Workaround Intensity",VLOOKUP(A64,[1]RawData!A:DJ,94,FALSE)),"")</f>
        <v>High</v>
      </c>
      <c r="AD64" s="57">
        <f>IF((AND(F64="LIVE",Y64=TRUE)),IF(VLOOKUP(A64,[1]RawData!A:DJ,87,FALSE)="","No Lifespan Date",VLOOKUP(A64,[1]RawData!A:DJ,87,FALSE)),"")</f>
        <v>43312</v>
      </c>
      <c r="AE64" s="57" t="str">
        <f>IF(F64="LIVE",IF(VLOOKUP(A64,[1]RawData!A:DJ,100,FALSE)="","No Change Driver",VLOOKUP(A64,[1]RawData!A:DJ,100,FALSE)),"")</f>
        <v>Xoserve Internal CR (business improvement initiative)</v>
      </c>
      <c r="AF64" s="57" t="str">
        <f>IF(F64="LIVE",IF(VLOOKUP(A64,[1]RawData!A:DJ,101,FALSE)="","No Change Beneficiary",VLOOKUP(A64,[1]RawData!A:DJ,101,FALSE)),"")</f>
        <v>All UK Gas Market Participants</v>
      </c>
      <c r="AG64" s="57" t="b">
        <f>VLOOKUP(A64,[1]RawData!A:DJ,102,FALSE)</f>
        <v>1</v>
      </c>
      <c r="AH64" s="57" t="b">
        <f>VLOOKUP(A64,[1]RawData!A:DJ,103,FALSE)</f>
        <v>1</v>
      </c>
      <c r="AI64" s="57" t="b">
        <f>VLOOKUP(A64,[1]RawData!A:DJ,104,FALSE)</f>
        <v>1</v>
      </c>
      <c r="AJ64" s="57" t="str">
        <f>IF(F64="LIVE",IF(VLOOKUP(A64,[1]RawData!A:DJ,106,FALSE)="","No DSC Service Area",VLOOKUP(A64,[1]RawData!A:DJ,106,FALSE)),"")</f>
        <v>Service Area 23: Internal</v>
      </c>
      <c r="AK64" s="57" t="str">
        <f>IF(F64="LIVE",IF(VLOOKUP(A64,[1]RawData!A:DJ,107,FALSE)="","No Number of impacted DSC Service Areas",VLOOKUP(A64,[1]RawData!A:DJ,107,FALSE)),"")</f>
        <v>Two to Five</v>
      </c>
      <c r="AL64" s="57" t="str">
        <f>IF(F64="LIVE",IF(VLOOKUP(A64,[1]RawData!A:DJ,108,FALSE)="","No Change Improvement Scale",VLOOKUP(A64,[1]RawData!A:DJ,108,FALSE)),"")</f>
        <v>High</v>
      </c>
      <c r="AM64" s="60" t="b">
        <f>VLOOKUP(A64,[1]RawData!A:DJ,88,FALSE)</f>
        <v>0</v>
      </c>
      <c r="AN64" s="60" t="b">
        <f>VLOOKUP(A64,[1]RawData!A:DJ,90,FALSE)</f>
        <v>0</v>
      </c>
      <c r="AO64" s="60" t="b">
        <f>VLOOKUP(A64,[1]RawData!A:DJ,89,FALSE)</f>
        <v>0</v>
      </c>
      <c r="AP64" s="60" t="b">
        <f>VLOOKUP(A64,[1]RawData!A:DJ,109,FALSE)</f>
        <v>0</v>
      </c>
      <c r="AQ64" s="60" t="b">
        <f>VLOOKUP(A64,[1]RawData!A:DJ,96,FALSE)</f>
        <v>0</v>
      </c>
      <c r="AR64" s="60" t="b">
        <f>VLOOKUP(A64,[1]RawData!A:DJ,110,FALSE)</f>
        <v>0</v>
      </c>
      <c r="AS64" s="57" t="str">
        <f>IF(VLOOKUP($A64,[1]RawData!$A:$DJ,111,FALSE)="","No Date",VLOOKUP($A64,[1]RawData!$A:$DJ,111,FALSE))</f>
        <v>No Date</v>
      </c>
      <c r="AT64" s="57" t="str">
        <f>IF(VLOOKUP($A64,[1]RawData!$A:$DJ,112,FALSE)="","No Date",VLOOKUP($A64,[1]RawData!$A:$DJ,112,FALSE))</f>
        <v>No Date</v>
      </c>
      <c r="AU64" s="57" t="str">
        <f>IF(VLOOKUP($A64,[1]RawData!$A:$DJ,114,FALSE)="","No Date",VLOOKUP($A64,[1]RawData!$A:$DJ,114,FALSE))</f>
        <v>No Date</v>
      </c>
      <c r="AV64" s="57" t="str">
        <f>IF(VLOOKUP($A64,[1]RawData!$A:$DJ,113,FALSE)="","No Date",VLOOKUP($A64,[1]RawData!$A:$DJ,113,FALSE))</f>
        <v>No Date</v>
      </c>
    </row>
    <row r="65" spans="1:48" x14ac:dyDescent="0.25">
      <c r="A65" s="62" t="s">
        <v>241</v>
      </c>
      <c r="B65" s="54" t="str">
        <f>VLOOKUP(G65,[1]StatusMappings!A:B,2,FALSE)</f>
        <v>1. Start-Up (Progressing through change governance)</v>
      </c>
      <c r="C65" s="31">
        <v>43617</v>
      </c>
      <c r="D65" s="54" t="str">
        <f>VLOOKUP(A65,[1]RawData!A:DJ,2,FALSE)</f>
        <v>Reconciliation issues with reads recorded between D-1 to D-5.</v>
      </c>
      <c r="E65" s="54" t="str">
        <f>VLOOKUP(A65,[1]RawData!A:DJ,20,FALSE)</f>
        <v>CR (Internal)</v>
      </c>
      <c r="F65" s="51" t="str">
        <f>VLOOKUP(A65,[1]RawData!A:DJ,21,FALSE)</f>
        <v>LIVE</v>
      </c>
      <c r="G65" s="51" t="str">
        <f>VLOOKUP(A65,[1]RawData!A:DJ,3,FALSE)</f>
        <v>A5 - CP in capture with DSG</v>
      </c>
      <c r="H65" s="58">
        <f t="shared" si="1"/>
        <v>0</v>
      </c>
      <c r="I65" s="58" t="str">
        <f>IF(ISNA(VLOOKUP(A65,[1]PrioritisationVariables!L:P,3,FALSE)),"",(VLOOKUP(A65,[1]PrioritisationVariables!L:P,3,FALSE)))</f>
        <v/>
      </c>
      <c r="J65" s="59" t="str">
        <f>IF(ISNA(VLOOKUP(A65,[1]PrioritisationVariables!L:P,5,FALSE)),"",(VLOOKUP(A65,[1]PrioritisationVariables!L:P,5,FALSE)))</f>
        <v/>
      </c>
      <c r="K65" s="57" t="str">
        <f>IF(F65="LIVE",IF(VLOOKUP(A65,[1]RawData!A:DJ,79,FALSE)="","No Platform",VLOOKUP(A65,[1]RawData!A:DJ,79,FALSE)),"")</f>
        <v>R &amp; N</v>
      </c>
      <c r="L65" s="57">
        <f>IF(VLOOKUP(A65,[1]RawData!A:DJ,9,FALSE)="","No Date",VLOOKUP(A65,[1]RawData!A:DJ,9,FALSE))</f>
        <v>43241</v>
      </c>
      <c r="M65" s="60" t="str">
        <f>VLOOKUP(A65,[1]RawData!A:DJ,16,FALSE)</f>
        <v>Rachel Martin</v>
      </c>
      <c r="N65" s="57" t="str">
        <f>IF(F65="LIVE",IF(VLOOKUP(A65,[1]RawData!A:DJ,19,FALSE)="","No Project Manager",VLOOKUP(A65,[1]RawData!A:DJ,19,FALSE)),"")</f>
        <v>Emma smith</v>
      </c>
      <c r="O65" s="61" t="str">
        <f>VLOOKUP(A65,[1]RawData!A:DJ,77,FALSE)</f>
        <v>Jun2019</v>
      </c>
      <c r="P65" s="60" t="str">
        <f>VLOOKUP(A65,[1]RawData!A:DJ,78,FALSE)</f>
        <v/>
      </c>
      <c r="Q65" s="57" t="str">
        <f>IF(F65="LIVE",IF(VLOOKUP(A65,[1]RawData!A:DJ,81,FALSE)="","No Delivery Team",VLOOKUP(A65,[1]RawData!A:DJ,81,FALSE)),"")</f>
        <v>Third Party SI / Service Provider</v>
      </c>
      <c r="R65" s="60" t="str">
        <f>VLOOKUP(A65,[1]RawData!A:DJ,80,FALSE)</f>
        <v/>
      </c>
      <c r="S65" s="57" t="str">
        <f>IF(F65="LIVE",IF(VLOOKUP(A65,[1]RawData!A:DJ,60,FALSE)="","No Date",VLOOKUP(A65,[1]RawData!A:DJ,60,FALSE)),"")</f>
        <v>No Date</v>
      </c>
      <c r="T65" s="57" t="str">
        <f>IF(VLOOKUP(A65,[1]RawData!A:DJ,61,FALSE)="","No Date",VLOOKUP(A65,[1]RawData!A:DJ,61,FALSE))</f>
        <v>No Date</v>
      </c>
      <c r="U65" s="57">
        <f>IF(F65="LIVE",IF(VLOOKUP(A65,[1]RawData!A:DJ,11,FALSE)="","No Date",VLOOKUP(A65,[1]RawData!A:DJ,11,FALSE)),"")</f>
        <v>43312</v>
      </c>
      <c r="V65" s="57" t="str">
        <f>IF(F65="LIVE",IF(VLOOKUP(A65,[1]RawData!A:DJ,82,FALSE)="","No Application",VLOOKUP(A65,[1]RawData!A:DJ,82,FALSE)),"")</f>
        <v>ISU</v>
      </c>
      <c r="W65" s="57" t="str">
        <f>IF(F65="LIVE",IF(VLOOKUP(A65,[1]RawData!A:DJ,83,FALSE)="","No Process",VLOOKUP(A65,[1]RawData!A:DJ,83,FALSE)),"")</f>
        <v>Reads</v>
      </c>
      <c r="X65" s="57" t="str">
        <f>IF(F65="LIVE",IF(VLOOKUP(A65,[1]RawData!A:DJ,84,FALSE)="","No Delivery Effort",VLOOKUP(A65,[1]RawData!A:DJ,84,FALSE)),"")</f>
        <v>30-60 days</v>
      </c>
      <c r="Y65" s="60" t="b">
        <f>VLOOKUP(A65,[1]RawData!A:DJ,85,FALSE)</f>
        <v>1</v>
      </c>
      <c r="Z65" s="57" t="str">
        <f>IF((AND(F65="LIVE",Y65=TRUE)),IF(VLOOKUP(A65,[1]RawData!A:DJ,86,FALSE)="","No Workaround Accountability",VLOOKUP(A65,[1]RawData!A:DJ,86,FALSE)),"")</f>
        <v>Xoserve</v>
      </c>
      <c r="AA65" s="57" t="str">
        <f>IF((AND(F65="LIVE",Y65=TRUE)),IF(VLOOKUP(A65,[1]RawData!A:DJ,98,FALSE)="","No Workaround Frequency",VLOOKUP(A65,[1]RawData!A:DJ,98,FALSE)),"")</f>
        <v>Monthly</v>
      </c>
      <c r="AB65" s="57" t="str">
        <f>IF((AND(F65="LIVE",Y65=TRUE)),IF(VLOOKUP(A65,[1]RawData!A:DJ,99,FALSE)="","No Xoserve FTEs",VLOOKUP(A65,[1]RawData!A:DJ,99,FALSE)),"")</f>
        <v>Two to Five</v>
      </c>
      <c r="AC65" s="57" t="str">
        <f>IF((AND(F65="LIVE",Y65=TRUE)),IF(VLOOKUP(A65,[1]RawData!A:DJ,94,FALSE)="","No Workaround Intensity",VLOOKUP(A65,[1]RawData!A:DJ,94,FALSE)),"")</f>
        <v>High</v>
      </c>
      <c r="AD65" s="57">
        <f>IF((AND(F65="LIVE",Y65=TRUE)),IF(VLOOKUP(A65,[1]RawData!A:DJ,87,FALSE)="","No Lifespan Date",VLOOKUP(A65,[1]RawData!A:DJ,87,FALSE)),"")</f>
        <v>43437</v>
      </c>
      <c r="AE65" s="57" t="str">
        <f>IF(F65="LIVE",IF(VLOOKUP(A65,[1]RawData!A:DJ,100,FALSE)="","No Change Driver",VLOOKUP(A65,[1]RawData!A:DJ,100,FALSE)),"")</f>
        <v>Xoserve Internal CR (business improvement initiative)</v>
      </c>
      <c r="AF65" s="57" t="str">
        <f>IF(F65="LIVE",IF(VLOOKUP(A65,[1]RawData!A:DJ,101,FALSE)="","No Change Beneficiary",VLOOKUP(A65,[1]RawData!A:DJ,101,FALSE)),"")</f>
        <v>All UK Gas Market Participants</v>
      </c>
      <c r="AG65" s="57" t="b">
        <f>VLOOKUP(A65,[1]RawData!A:DJ,102,FALSE)</f>
        <v>1</v>
      </c>
      <c r="AH65" s="57" t="b">
        <f>VLOOKUP(A65,[1]RawData!A:DJ,103,FALSE)</f>
        <v>1</v>
      </c>
      <c r="AI65" s="57" t="b">
        <f>VLOOKUP(A65,[1]RawData!A:DJ,104,FALSE)</f>
        <v>1</v>
      </c>
      <c r="AJ65" s="57" t="str">
        <f>IF(F65="LIVE",IF(VLOOKUP(A65,[1]RawData!A:DJ,106,FALSE)="","No DSC Service Area",VLOOKUP(A65,[1]RawData!A:DJ,106,FALSE)),"")</f>
        <v>Service Area 23: Internal</v>
      </c>
      <c r="AK65" s="57" t="str">
        <f>IF(F65="LIVE",IF(VLOOKUP(A65,[1]RawData!A:DJ,107,FALSE)="","No Number of impacted DSC Service Areas",VLOOKUP(A65,[1]RawData!A:DJ,107,FALSE)),"")</f>
        <v>Five to Twenty</v>
      </c>
      <c r="AL65" s="57" t="str">
        <f>IF(F65="LIVE",IF(VLOOKUP(A65,[1]RawData!A:DJ,108,FALSE)="","No Change Improvement Scale",VLOOKUP(A65,[1]RawData!A:DJ,108,FALSE)),"")</f>
        <v>High</v>
      </c>
      <c r="AM65" s="60" t="b">
        <f>VLOOKUP(A65,[1]RawData!A:DJ,88,FALSE)</f>
        <v>1</v>
      </c>
      <c r="AN65" s="60" t="b">
        <f>VLOOKUP(A65,[1]RawData!A:DJ,90,FALSE)</f>
        <v>0</v>
      </c>
      <c r="AO65" s="60" t="b">
        <f>VLOOKUP(A65,[1]RawData!A:DJ,89,FALSE)</f>
        <v>0</v>
      </c>
      <c r="AP65" s="60" t="b">
        <f>VLOOKUP(A65,[1]RawData!A:DJ,109,FALSE)</f>
        <v>0</v>
      </c>
      <c r="AQ65" s="60" t="b">
        <f>VLOOKUP(A65,[1]RawData!A:DJ,96,FALSE)</f>
        <v>1</v>
      </c>
      <c r="AR65" s="60" t="b">
        <f>VLOOKUP(A65,[1]RawData!A:DJ,110,FALSE)</f>
        <v>0</v>
      </c>
      <c r="AS65" s="57" t="str">
        <f>IF(VLOOKUP($A65,[1]RawData!$A:$DJ,111,FALSE)="","No Date",VLOOKUP($A65,[1]RawData!$A:$DJ,111,FALSE))</f>
        <v>No Date</v>
      </c>
      <c r="AT65" s="57" t="str">
        <f>IF(VLOOKUP($A65,[1]RawData!$A:$DJ,112,FALSE)="","No Date",VLOOKUP($A65,[1]RawData!$A:$DJ,112,FALSE))</f>
        <v>No Date</v>
      </c>
      <c r="AU65" s="57" t="str">
        <f>IF(VLOOKUP($A65,[1]RawData!$A:$DJ,114,FALSE)="","No Date",VLOOKUP($A65,[1]RawData!$A:$DJ,114,FALSE))</f>
        <v>No Date</v>
      </c>
      <c r="AV65" s="57" t="str">
        <f>IF(VLOOKUP($A65,[1]RawData!$A:$DJ,113,FALSE)="","No Date",VLOOKUP($A65,[1]RawData!$A:$DJ,113,FALSE))</f>
        <v>No Date</v>
      </c>
    </row>
    <row r="66" spans="1:48" x14ac:dyDescent="0.25">
      <c r="A66" s="62" t="s">
        <v>243</v>
      </c>
      <c r="B66" s="54" t="str">
        <f>VLOOKUP(G66,[1]StatusMappings!A:B,2,FALSE)</f>
        <v>1. Start-Up (Progressing through change governance)</v>
      </c>
      <c r="C66" s="31">
        <v>43617</v>
      </c>
      <c r="D66" s="54" t="str">
        <f>VLOOKUP(A66,[1]RawData!A:DJ,2,FALSE)</f>
        <v>Requiring a Meter Reading following a change of Local Distribution Zone or Exit Zone</v>
      </c>
      <c r="E66" s="54" t="str">
        <f>VLOOKUP(A66,[1]RawData!A:DJ,20,FALSE)</f>
        <v>CP</v>
      </c>
      <c r="F66" s="51" t="str">
        <f>VLOOKUP(A66,[1]RawData!A:DJ,21,FALSE)</f>
        <v>LIVE</v>
      </c>
      <c r="G66" s="51" t="str">
        <f>VLOOKUP(A66,[1]RawData!A:DJ,3,FALSE)</f>
        <v>A5 - CP in capture with DSG</v>
      </c>
      <c r="H66" s="58">
        <f t="shared" ref="H66:H83" si="2">BW66</f>
        <v>0</v>
      </c>
      <c r="I66" s="58" t="str">
        <f>IF(ISNA(VLOOKUP(A66,[1]PrioritisationVariables!L:P,3,FALSE)),"",(VLOOKUP(A66,[1]PrioritisationVariables!L:P,3,FALSE)))</f>
        <v/>
      </c>
      <c r="J66" s="59" t="str">
        <f>IF(ISNA(VLOOKUP(A66,[1]PrioritisationVariables!L:P,5,FALSE)),"",(VLOOKUP(A66,[1]PrioritisationVariables!L:P,5,FALSE)))</f>
        <v/>
      </c>
      <c r="K66" s="57" t="str">
        <f>IF(F66="LIVE",IF(VLOOKUP(A66,[1]RawData!A:DJ,79,FALSE)="","No Platform",VLOOKUP(A66,[1]RawData!A:DJ,79,FALSE)),"")</f>
        <v>R &amp; N</v>
      </c>
      <c r="L66" s="57">
        <f>IF(VLOOKUP(A66,[1]RawData!A:DJ,9,FALSE)="","No Date",VLOOKUP(A66,[1]RawData!A:DJ,9,FALSE))</f>
        <v>43242</v>
      </c>
      <c r="M66" s="60" t="str">
        <f>VLOOKUP(A66,[1]RawData!A:DJ,16,FALSE)</f>
        <v>Dave Addison</v>
      </c>
      <c r="N66" s="57" t="str">
        <f>IF(F66="LIVE",IF(VLOOKUP(A66,[1]RawData!A:DJ,19,FALSE)="","No Project Manager",VLOOKUP(A66,[1]RawData!A:DJ,19,FALSE)),"")</f>
        <v>Emma smith</v>
      </c>
      <c r="O66" s="61" t="str">
        <f>VLOOKUP(A66,[1]RawData!A:DJ,77,FALSE)</f>
        <v>Jun2019</v>
      </c>
      <c r="P66" s="60" t="str">
        <f>VLOOKUP(A66,[1]RawData!A:DJ,78,FALSE)</f>
        <v/>
      </c>
      <c r="Q66" s="57" t="str">
        <f>IF(F66="LIVE",IF(VLOOKUP(A66,[1]RawData!A:DJ,81,FALSE)="","No Delivery Team",VLOOKUP(A66,[1]RawData!A:DJ,81,FALSE)),"")</f>
        <v>Third Party SI / Service Provider</v>
      </c>
      <c r="R66" s="60" t="str">
        <f>VLOOKUP(A66,[1]RawData!A:DJ,80,FALSE)</f>
        <v/>
      </c>
      <c r="S66" s="57" t="str">
        <f>IF(F66="LIVE",IF(VLOOKUP(A66,[1]RawData!A:DJ,60,FALSE)="","No Date",VLOOKUP(A66,[1]RawData!A:DJ,60,FALSE)),"")</f>
        <v>No Date</v>
      </c>
      <c r="T66" s="57" t="str">
        <f>IF(VLOOKUP(A66,[1]RawData!A:DJ,61,FALSE)="","No Date",VLOOKUP(A66,[1]RawData!A:DJ,61,FALSE))</f>
        <v>No Date</v>
      </c>
      <c r="U66" s="57">
        <f>IF(F66="LIVE",IF(VLOOKUP(A66,[1]RawData!A:DJ,11,FALSE)="","No Date",VLOOKUP(A66,[1]RawData!A:DJ,11,FALSE)),"")</f>
        <v>43313</v>
      </c>
      <c r="V66" s="57" t="str">
        <f>IF(F66="LIVE",IF(VLOOKUP(A66,[1]RawData!A:DJ,82,FALSE)="","No Application",VLOOKUP(A66,[1]RawData!A:DJ,82,FALSE)),"")</f>
        <v>ISU</v>
      </c>
      <c r="W66" s="57" t="str">
        <f>IF(F66="LIVE",IF(VLOOKUP(A66,[1]RawData!A:DJ,83,FALSE)="","No Process",VLOOKUP(A66,[1]RawData!A:DJ,83,FALSE)),"")</f>
        <v>Reads</v>
      </c>
      <c r="X66" s="57" t="str">
        <f>IF(F66="LIVE",IF(VLOOKUP(A66,[1]RawData!A:DJ,84,FALSE)="","No Delivery Effort",VLOOKUP(A66,[1]RawData!A:DJ,84,FALSE)),"")</f>
        <v>30-60 days</v>
      </c>
      <c r="Y66" s="60" t="b">
        <f>VLOOKUP(A66,[1]RawData!A:DJ,85,FALSE)</f>
        <v>0</v>
      </c>
      <c r="Z66" s="57" t="str">
        <f>IF((AND(F66="LIVE",Y66=TRUE)),IF(VLOOKUP(A66,[1]RawData!A:DJ,86,FALSE)="","No Workaround Accountability",VLOOKUP(A66,[1]RawData!A:DJ,86,FALSE)),"")</f>
        <v/>
      </c>
      <c r="AA66" s="57" t="str">
        <f>IF((AND(F66="LIVE",Y66=TRUE)),IF(VLOOKUP(A66,[1]RawData!A:DJ,98,FALSE)="","No Workaround Frequency",VLOOKUP(A66,[1]RawData!A:DJ,98,FALSE)),"")</f>
        <v/>
      </c>
      <c r="AB66" s="57" t="str">
        <f>IF((AND(F66="LIVE",Y66=TRUE)),IF(VLOOKUP(A66,[1]RawData!A:DJ,99,FALSE)="","No Xoserve FTEs",VLOOKUP(A66,[1]RawData!A:DJ,99,FALSE)),"")</f>
        <v/>
      </c>
      <c r="AC66" s="57" t="str">
        <f>IF((AND(F66="LIVE",Y66=TRUE)),IF(VLOOKUP(A66,[1]RawData!A:DJ,94,FALSE)="","No Workaround Intensity",VLOOKUP(A66,[1]RawData!A:DJ,94,FALSE)),"")</f>
        <v/>
      </c>
      <c r="AD66" s="57" t="str">
        <f>IF((AND(F66="LIVE",Y66=TRUE)),IF(VLOOKUP(A66,[1]RawData!A:DJ,87,FALSE)="","No Lifespan Date",VLOOKUP(A66,[1]RawData!A:DJ,87,FALSE)),"")</f>
        <v/>
      </c>
      <c r="AE66" s="57" t="str">
        <f>IF(F66="LIVE",IF(VLOOKUP(A66,[1]RawData!A:DJ,100,FALSE)="","No Change Driver",VLOOKUP(A66,[1]RawData!A:DJ,100,FALSE)),"")</f>
        <v>ChMC endorsed Change Proposal</v>
      </c>
      <c r="AF66" s="57" t="str">
        <f>IF(F66="LIVE",IF(VLOOKUP(A66,[1]RawData!A:DJ,101,FALSE)="","No Change Beneficiary",VLOOKUP(A66,[1]RawData!A:DJ,101,FALSE)),"")</f>
        <v>Multiple Market Participants</v>
      </c>
      <c r="AG66" s="57" t="b">
        <f>VLOOKUP(A66,[1]RawData!A:DJ,102,FALSE)</f>
        <v>1</v>
      </c>
      <c r="AH66" s="57" t="b">
        <f>VLOOKUP(A66,[1]RawData!A:DJ,103,FALSE)</f>
        <v>0</v>
      </c>
      <c r="AI66" s="57" t="b">
        <f>VLOOKUP(A66,[1]RawData!A:DJ,104,FALSE)</f>
        <v>0</v>
      </c>
      <c r="AJ66" s="57" t="str">
        <f>IF(F66="LIVE",IF(VLOOKUP(A66,[1]RawData!A:DJ,106,FALSE)="","No DSC Service Area",VLOOKUP(A66,[1]RawData!A:DJ,106,FALSE)),"")</f>
        <v>Service Area 5: Metered Volume and Metered Quantity</v>
      </c>
      <c r="AK66" s="57" t="str">
        <f>IF(F66="LIVE",IF(VLOOKUP(A66,[1]RawData!A:DJ,107,FALSE)="","No Number of impacted DSC Service Areas",VLOOKUP(A66,[1]RawData!A:DJ,107,FALSE)),"")</f>
        <v>One</v>
      </c>
      <c r="AL66" s="57" t="str">
        <f>IF(F66="LIVE",IF(VLOOKUP(A66,[1]RawData!A:DJ,108,FALSE)="","No Change Improvement Scale",VLOOKUP(A66,[1]RawData!A:DJ,108,FALSE)),"")</f>
        <v>Medium</v>
      </c>
      <c r="AM66" s="60" t="b">
        <f>VLOOKUP(A66,[1]RawData!A:DJ,88,FALSE)</f>
        <v>1</v>
      </c>
      <c r="AN66" s="60" t="b">
        <f>VLOOKUP(A66,[1]RawData!A:DJ,90,FALSE)</f>
        <v>1</v>
      </c>
      <c r="AO66" s="60" t="b">
        <f>VLOOKUP(A66,[1]RawData!A:DJ,89,FALSE)</f>
        <v>1</v>
      </c>
      <c r="AP66" s="60" t="b">
        <f>VLOOKUP(A66,[1]RawData!A:DJ,109,FALSE)</f>
        <v>0</v>
      </c>
      <c r="AQ66" s="60" t="b">
        <f>VLOOKUP(A66,[1]RawData!A:DJ,96,FALSE)</f>
        <v>0</v>
      </c>
      <c r="AR66" s="60" t="b">
        <f>VLOOKUP(A66,[1]RawData!A:DJ,110,FALSE)</f>
        <v>0</v>
      </c>
      <c r="AS66" s="57">
        <f>IF(VLOOKUP($A66,[1]RawData!$A:$DJ,111,FALSE)="","No Date",VLOOKUP($A66,[1]RawData!$A:$DJ,111,FALSE))</f>
        <v>43292</v>
      </c>
      <c r="AT66" s="57" t="str">
        <f>IF(VLOOKUP($A66,[1]RawData!$A:$DJ,112,FALSE)="","No Date",VLOOKUP($A66,[1]RawData!$A:$DJ,112,FALSE))</f>
        <v>No Date</v>
      </c>
      <c r="AU66" s="57" t="str">
        <f>IF(VLOOKUP($A66,[1]RawData!$A:$DJ,114,FALSE)="","No Date",VLOOKUP($A66,[1]RawData!$A:$DJ,114,FALSE))</f>
        <v>No Date</v>
      </c>
      <c r="AV66" s="57" t="str">
        <f>IF(VLOOKUP($A66,[1]RawData!$A:$DJ,113,FALSE)="","No Date",VLOOKUP($A66,[1]RawData!$A:$DJ,113,FALSE))</f>
        <v>No Date</v>
      </c>
    </row>
    <row r="67" spans="1:48" x14ac:dyDescent="0.25">
      <c r="A67" s="62" t="s">
        <v>244</v>
      </c>
      <c r="B67" s="54" t="str">
        <f>VLOOKUP(G67,[1]StatusMappings!A:B,2,FALSE)</f>
        <v>1. Start-Up (Progressing through change governance)</v>
      </c>
      <c r="C67" s="31">
        <v>43617</v>
      </c>
      <c r="D67" s="54" t="str">
        <f>VLOOKUP(A67,[1]RawData!A:DJ,2,FALSE)</f>
        <v>Smart Metering Report</v>
      </c>
      <c r="E67" s="54" t="str">
        <f>VLOOKUP(A67,[1]RawData!A:DJ,20,FALSE)</f>
        <v>CP</v>
      </c>
      <c r="F67" s="51" t="str">
        <f>VLOOKUP(A67,[1]RawData!A:DJ,21,FALSE)</f>
        <v>LIVE</v>
      </c>
      <c r="G67" s="51" t="str">
        <f>VLOOKUP(A67,[1]RawData!A:DJ,3,FALSE)</f>
        <v>A5 - CP in capture with DSG</v>
      </c>
      <c r="H67" s="58">
        <f t="shared" si="2"/>
        <v>0</v>
      </c>
      <c r="I67" s="58" t="str">
        <f>IF(ISNA(VLOOKUP(A67,[1]PrioritisationVariables!L:P,3,FALSE)),"",(VLOOKUP(A67,[1]PrioritisationVariables!L:P,3,FALSE)))</f>
        <v/>
      </c>
      <c r="J67" s="59" t="str">
        <f>IF(ISNA(VLOOKUP(A67,[1]PrioritisationVariables!L:P,5,FALSE)),"",(VLOOKUP(A67,[1]PrioritisationVariables!L:P,5,FALSE)))</f>
        <v/>
      </c>
      <c r="K67" s="57" t="str">
        <f>IF(F67="LIVE",IF(VLOOKUP(A67,[1]RawData!A:DJ,79,FALSE)="","No Platform",VLOOKUP(A67,[1]RawData!A:DJ,79,FALSE)),"")</f>
        <v>R &amp; N</v>
      </c>
      <c r="L67" s="57">
        <f>IF(VLOOKUP(A67,[1]RawData!A:DJ,9,FALSE)="","No Date",VLOOKUP(A67,[1]RawData!A:DJ,9,FALSE))</f>
        <v>43255</v>
      </c>
      <c r="M67" s="60" t="str">
        <f>VLOOKUP(A67,[1]RawData!A:DJ,16,FALSE)</f>
        <v>Liam Percy (CNG)</v>
      </c>
      <c r="N67" s="57" t="str">
        <f>IF(F67="LIVE",IF(VLOOKUP(A67,[1]RawData!A:DJ,19,FALSE)="","No Project Manager",VLOOKUP(A67,[1]RawData!A:DJ,19,FALSE)),"")</f>
        <v>Emma smith</v>
      </c>
      <c r="O67" s="61" t="str">
        <f>VLOOKUP(A67,[1]RawData!A:DJ,77,FALSE)</f>
        <v>Jun2019</v>
      </c>
      <c r="P67" s="60" t="str">
        <f>VLOOKUP(A67,[1]RawData!A:DJ,78,FALSE)</f>
        <v/>
      </c>
      <c r="Q67" s="57" t="str">
        <f>IF(F67="LIVE",IF(VLOOKUP(A67,[1]RawData!A:DJ,81,FALSE)="","No Delivery Team",VLOOKUP(A67,[1]RawData!A:DJ,81,FALSE)),"")</f>
        <v>Third Party SI / Service Provider</v>
      </c>
      <c r="R67" s="60" t="str">
        <f>VLOOKUP(A67,[1]RawData!A:DJ,80,FALSE)</f>
        <v/>
      </c>
      <c r="S67" s="57" t="str">
        <f>IF(F67="LIVE",IF(VLOOKUP(A67,[1]RawData!A:DJ,60,FALSE)="","No Date",VLOOKUP(A67,[1]RawData!A:DJ,60,FALSE)),"")</f>
        <v>No Date</v>
      </c>
      <c r="T67" s="57" t="str">
        <f>IF(VLOOKUP(A67,[1]RawData!A:DJ,61,FALSE)="","No Date",VLOOKUP(A67,[1]RawData!A:DJ,61,FALSE))</f>
        <v>No Date</v>
      </c>
      <c r="U67" s="57">
        <f>IF(F67="LIVE",IF(VLOOKUP(A67,[1]RawData!A:DJ,11,FALSE)="","No Date",VLOOKUP(A67,[1]RawData!A:DJ,11,FALSE)),"")</f>
        <v>43344</v>
      </c>
      <c r="V67" s="57" t="str">
        <f>IF(F67="LIVE",IF(VLOOKUP(A67,[1]RawData!A:DJ,82,FALSE)="","No Application",VLOOKUP(A67,[1]RawData!A:DJ,82,FALSE)),"")</f>
        <v>BW</v>
      </c>
      <c r="W67" s="57" t="str">
        <f>IF(F67="LIVE",IF(VLOOKUP(A67,[1]RawData!A:DJ,83,FALSE)="","No Process",VLOOKUP(A67,[1]RawData!A:DJ,83,FALSE)),"")</f>
        <v>RGMA</v>
      </c>
      <c r="X67" s="57" t="str">
        <f>IF(F67="LIVE",IF(VLOOKUP(A67,[1]RawData!A:DJ,84,FALSE)="","No Delivery Effort",VLOOKUP(A67,[1]RawData!A:DJ,84,FALSE)),"")</f>
        <v>0-30 days</v>
      </c>
      <c r="Y67" s="60" t="b">
        <f>VLOOKUP(A67,[1]RawData!A:DJ,85,FALSE)</f>
        <v>0</v>
      </c>
      <c r="Z67" s="57" t="str">
        <f>IF((AND(F67="LIVE",Y67=TRUE)),IF(VLOOKUP(A67,[1]RawData!A:DJ,86,FALSE)="","No Workaround Accountability",VLOOKUP(A67,[1]RawData!A:DJ,86,FALSE)),"")</f>
        <v/>
      </c>
      <c r="AA67" s="57" t="str">
        <f>IF((AND(F67="LIVE",Y67=TRUE)),IF(VLOOKUP(A67,[1]RawData!A:DJ,98,FALSE)="","No Workaround Frequency",VLOOKUP(A67,[1]RawData!A:DJ,98,FALSE)),"")</f>
        <v/>
      </c>
      <c r="AB67" s="57" t="str">
        <f>IF((AND(F67="LIVE",Y67=TRUE)),IF(VLOOKUP(A67,[1]RawData!A:DJ,99,FALSE)="","No Xoserve FTEs",VLOOKUP(A67,[1]RawData!A:DJ,99,FALSE)),"")</f>
        <v/>
      </c>
      <c r="AC67" s="57" t="str">
        <f>IF((AND(F67="LIVE",Y67=TRUE)),IF(VLOOKUP(A67,[1]RawData!A:DJ,94,FALSE)="","No Workaround Intensity",VLOOKUP(A67,[1]RawData!A:DJ,94,FALSE)),"")</f>
        <v/>
      </c>
      <c r="AD67" s="57" t="str">
        <f>IF((AND(F67="LIVE",Y67=TRUE)),IF(VLOOKUP(A67,[1]RawData!A:DJ,87,FALSE)="","No Lifespan Date",VLOOKUP(A67,[1]RawData!A:DJ,87,FALSE)),"")</f>
        <v/>
      </c>
      <c r="AE67" s="57" t="str">
        <f>IF(F67="LIVE",IF(VLOOKUP(A67,[1]RawData!A:DJ,100,FALSE)="","No Change Driver",VLOOKUP(A67,[1]RawData!A:DJ,100,FALSE)),"")</f>
        <v>ChMC endorsed Change Proposal</v>
      </c>
      <c r="AF67" s="57" t="str">
        <f>IF(F67="LIVE",IF(VLOOKUP(A67,[1]RawData!A:DJ,101,FALSE)="","No Change Beneficiary",VLOOKUP(A67,[1]RawData!A:DJ,101,FALSE)),"")</f>
        <v>One Market Group</v>
      </c>
      <c r="AG67" s="57" t="b">
        <f>VLOOKUP(A67,[1]RawData!A:DJ,102,FALSE)</f>
        <v>1</v>
      </c>
      <c r="AH67" s="57" t="b">
        <f>VLOOKUP(A67,[1]RawData!A:DJ,103,FALSE)</f>
        <v>0</v>
      </c>
      <c r="AI67" s="57" t="b">
        <f>VLOOKUP(A67,[1]RawData!A:DJ,104,FALSE)</f>
        <v>0</v>
      </c>
      <c r="AJ67" s="57" t="str">
        <f>IF(F67="LIVE",IF(VLOOKUP(A67,[1]RawData!A:DJ,106,FALSE)="","No DSC Service Area",VLOOKUP(A67,[1]RawData!A:DJ,106,FALSE)),"")</f>
        <v>Service Area 18: Provision of User Reports and Information</v>
      </c>
      <c r="AK67" s="57" t="str">
        <f>IF(F67="LIVE",IF(VLOOKUP(A67,[1]RawData!A:DJ,107,FALSE)="","No Number of impacted DSC Service Areas",VLOOKUP(A67,[1]RawData!A:DJ,107,FALSE)),"")</f>
        <v>One</v>
      </c>
      <c r="AL67" s="57" t="str">
        <f>IF(F67="LIVE",IF(VLOOKUP(A67,[1]RawData!A:DJ,108,FALSE)="","No Change Improvement Scale",VLOOKUP(A67,[1]RawData!A:DJ,108,FALSE)),"")</f>
        <v>Low</v>
      </c>
      <c r="AM67" s="60" t="b">
        <f>VLOOKUP(A67,[1]RawData!A:DJ,88,FALSE)</f>
        <v>0</v>
      </c>
      <c r="AN67" s="60" t="b">
        <f>VLOOKUP(A67,[1]RawData!A:DJ,90,FALSE)</f>
        <v>0</v>
      </c>
      <c r="AO67" s="60" t="b">
        <f>VLOOKUP(A67,[1]RawData!A:DJ,89,FALSE)</f>
        <v>0</v>
      </c>
      <c r="AP67" s="60" t="b">
        <f>VLOOKUP(A67,[1]RawData!A:DJ,109,FALSE)</f>
        <v>0</v>
      </c>
      <c r="AQ67" s="60" t="b">
        <f>VLOOKUP(A67,[1]RawData!A:DJ,96,FALSE)</f>
        <v>0</v>
      </c>
      <c r="AR67" s="60" t="b">
        <f>VLOOKUP(A67,[1]RawData!A:DJ,110,FALSE)</f>
        <v>0</v>
      </c>
      <c r="AS67" s="57" t="str">
        <f>IF(VLOOKUP($A67,[1]RawData!$A:$DJ,111,FALSE)="","No Date",VLOOKUP($A67,[1]RawData!$A:$DJ,111,FALSE))</f>
        <v>No Date</v>
      </c>
      <c r="AT67" s="57" t="str">
        <f>IF(VLOOKUP($A67,[1]RawData!$A:$DJ,112,FALSE)="","No Date",VLOOKUP($A67,[1]RawData!$A:$DJ,112,FALSE))</f>
        <v>No Date</v>
      </c>
      <c r="AU67" s="57" t="str">
        <f>IF(VLOOKUP($A67,[1]RawData!$A:$DJ,114,FALSE)="","No Date",VLOOKUP($A67,[1]RawData!$A:$DJ,114,FALSE))</f>
        <v>No Date</v>
      </c>
      <c r="AV67" s="57" t="str">
        <f>IF(VLOOKUP($A67,[1]RawData!$A:$DJ,113,FALSE)="","No Date",VLOOKUP($A67,[1]RawData!$A:$DJ,113,FALSE))</f>
        <v>No Date</v>
      </c>
    </row>
    <row r="68" spans="1:48" x14ac:dyDescent="0.25">
      <c r="A68" s="62" t="s">
        <v>252</v>
      </c>
      <c r="B68" s="54" t="str">
        <f>VLOOKUP(G68,[1]StatusMappings!A:B,2,FALSE)</f>
        <v>1. Start-Up (Progressing through change governance)</v>
      </c>
      <c r="C68" s="31">
        <v>43617</v>
      </c>
      <c r="D68" s="54" t="str">
        <f>VLOOKUP(A68,[1]RawData!A:DJ,2,FALSE)</f>
        <v>Extension of ‘Must Read’ process to include Annual Read sites</v>
      </c>
      <c r="E68" s="54" t="str">
        <f>VLOOKUP(A68,[1]RawData!A:DJ,20,FALSE)</f>
        <v>CP</v>
      </c>
      <c r="F68" s="51" t="str">
        <f>VLOOKUP(A68,[1]RawData!A:DJ,21,FALSE)</f>
        <v>LIVE</v>
      </c>
      <c r="G68" s="51" t="str">
        <f>VLOOKUP(A68,[1]RawData!A:DJ,3,FALSE)</f>
        <v>A5 - CP in capture with DSG</v>
      </c>
      <c r="H68" s="58">
        <f t="shared" si="2"/>
        <v>0</v>
      </c>
      <c r="I68" s="58" t="str">
        <f>IF(ISNA(VLOOKUP(A68,[1]PrioritisationVariables!L:P,3,FALSE)),"",(VLOOKUP(A68,[1]PrioritisationVariables!L:P,3,FALSE)))</f>
        <v/>
      </c>
      <c r="J68" s="59" t="str">
        <f>IF(ISNA(VLOOKUP(A68,[1]PrioritisationVariables!L:P,5,FALSE)),"",(VLOOKUP(A68,[1]PrioritisationVariables!L:P,5,FALSE)))</f>
        <v/>
      </c>
      <c r="K68" s="57" t="str">
        <f>IF(F68="LIVE",IF(VLOOKUP(A68,[1]RawData!A:DJ,79,FALSE)="","No Platform",VLOOKUP(A68,[1]RawData!A:DJ,79,FALSE)),"")</f>
        <v>R &amp; N</v>
      </c>
      <c r="L68" s="57">
        <f>IF(VLOOKUP(A68,[1]RawData!A:DJ,9,FALSE)="","No Date",VLOOKUP(A68,[1]RawData!A:DJ,9,FALSE))</f>
        <v>43074</v>
      </c>
      <c r="M68" s="60" t="str">
        <f>VLOOKUP(A68,[1]RawData!A:DJ,16,FALSE)</f>
        <v>Andy Clasper</v>
      </c>
      <c r="N68" s="57" t="str">
        <f>IF(F68="LIVE",IF(VLOOKUP(A68,[1]RawData!A:DJ,19,FALSE)="","No Project Manager",VLOOKUP(A68,[1]RawData!A:DJ,19,FALSE)),"")</f>
        <v>Julie Bretherton</v>
      </c>
      <c r="O68" s="61" t="str">
        <f>VLOOKUP(A68,[1]RawData!A:DJ,77,FALSE)</f>
        <v>Jun2019</v>
      </c>
      <c r="P68" s="60" t="str">
        <f>VLOOKUP(A68,[1]RawData!A:DJ,78,FALSE)</f>
        <v/>
      </c>
      <c r="Q68" s="57" t="str">
        <f>IF(F68="LIVE",IF(VLOOKUP(A68,[1]RawData!A:DJ,81,FALSE)="","No Delivery Team",VLOOKUP(A68,[1]RawData!A:DJ,81,FALSE)),"")</f>
        <v>Third Party SI / Service Provider</v>
      </c>
      <c r="R68" s="60" t="str">
        <f>VLOOKUP(A68,[1]RawData!A:DJ,80,FALSE)</f>
        <v/>
      </c>
      <c r="S68" s="57" t="str">
        <f>IF(F68="LIVE",IF(VLOOKUP(A68,[1]RawData!A:DJ,60,FALSE)="","No Date",VLOOKUP(A68,[1]RawData!A:DJ,60,FALSE)),"")</f>
        <v>No Date</v>
      </c>
      <c r="T68" s="57" t="str">
        <f>IF(VLOOKUP(A68,[1]RawData!A:DJ,61,FALSE)="","No Date",VLOOKUP(A68,[1]RawData!A:DJ,61,FALSE))</f>
        <v>No Date</v>
      </c>
      <c r="U68" s="57">
        <f>IF(F68="LIVE",IF(VLOOKUP(A68,[1]RawData!A:DJ,11,FALSE)="","No Date",VLOOKUP(A68,[1]RawData!A:DJ,11,FALSE)),"")</f>
        <v>43344</v>
      </c>
      <c r="V68" s="57" t="str">
        <f>IF(F68="LIVE",IF(VLOOKUP(A68,[1]RawData!A:DJ,82,FALSE)="","No Application",VLOOKUP(A68,[1]RawData!A:DJ,82,FALSE)),"")</f>
        <v>ISU</v>
      </c>
      <c r="W68" s="57" t="str">
        <f>IF(F68="LIVE",IF(VLOOKUP(A68,[1]RawData!A:DJ,83,FALSE)="","No Process",VLOOKUP(A68,[1]RawData!A:DJ,83,FALSE)),"")</f>
        <v>RGMA</v>
      </c>
      <c r="X68" s="57" t="str">
        <f>IF(F68="LIVE",IF(VLOOKUP(A68,[1]RawData!A:DJ,84,FALSE)="","No Delivery Effort",VLOOKUP(A68,[1]RawData!A:DJ,84,FALSE)),"")</f>
        <v>0-30days</v>
      </c>
      <c r="Y68" s="60" t="b">
        <f>VLOOKUP(A68,[1]RawData!A:DJ,85,FALSE)</f>
        <v>0</v>
      </c>
      <c r="Z68" s="57" t="str">
        <f>IF((AND(F68="LIVE",Y68=TRUE)),IF(VLOOKUP(A68,[1]RawData!A:DJ,86,FALSE)="","No Workaround Accountability",VLOOKUP(A68,[1]RawData!A:DJ,86,FALSE)),"")</f>
        <v/>
      </c>
      <c r="AA68" s="57" t="str">
        <f>IF((AND(F68="LIVE",Y68=TRUE)),IF(VLOOKUP(A68,[1]RawData!A:DJ,98,FALSE)="","No Workaround Frequency",VLOOKUP(A68,[1]RawData!A:DJ,98,FALSE)),"")</f>
        <v/>
      </c>
      <c r="AB68" s="57" t="str">
        <f>IF((AND(F68="LIVE",Y68=TRUE)),IF(VLOOKUP(A68,[1]RawData!A:DJ,99,FALSE)="","No Xoserve FTEs",VLOOKUP(A68,[1]RawData!A:DJ,99,FALSE)),"")</f>
        <v/>
      </c>
      <c r="AC68" s="57" t="str">
        <f>IF((AND(F68="LIVE",Y68=TRUE)),IF(VLOOKUP(A68,[1]RawData!A:DJ,94,FALSE)="","No Workaround Intensity",VLOOKUP(A68,[1]RawData!A:DJ,94,FALSE)),"")</f>
        <v/>
      </c>
      <c r="AD68" s="57" t="str">
        <f>IF((AND(F68="LIVE",Y68=TRUE)),IF(VLOOKUP(A68,[1]RawData!A:DJ,87,FALSE)="","No Lifespan Date",VLOOKUP(A68,[1]RawData!A:DJ,87,FALSE)),"")</f>
        <v/>
      </c>
      <c r="AE68" s="57" t="str">
        <f>IF(F68="LIVE",IF(VLOOKUP(A68,[1]RawData!A:DJ,100,FALSE)="","No Change Driver",VLOOKUP(A68,[1]RawData!A:DJ,100,FALSE)),"")</f>
        <v>ChMC endorsed Change Proposal</v>
      </c>
      <c r="AF68" s="57" t="str">
        <f>IF(F68="LIVE",IF(VLOOKUP(A68,[1]RawData!A:DJ,101,FALSE)="","No Change Beneficiary",VLOOKUP(A68,[1]RawData!A:DJ,101,FALSE)),"")</f>
        <v>Multiple Market Groups</v>
      </c>
      <c r="AG68" s="57" t="b">
        <f>VLOOKUP(A68,[1]RawData!A:DJ,102,FALSE)</f>
        <v>1</v>
      </c>
      <c r="AH68" s="57" t="b">
        <f>VLOOKUP(A68,[1]RawData!A:DJ,103,FALSE)</f>
        <v>1</v>
      </c>
      <c r="AI68" s="57" t="b">
        <f>VLOOKUP(A68,[1]RawData!A:DJ,104,FALSE)</f>
        <v>0</v>
      </c>
      <c r="AJ68" s="57" t="str">
        <f>IF(F68="LIVE",IF(VLOOKUP(A68,[1]RawData!A:DJ,106,FALSE)="","No DSC Service Area",VLOOKUP(A68,[1]RawData!A:DJ,106,FALSE)),"")</f>
        <v>Service Area 22: Specific Services</v>
      </c>
      <c r="AK68" s="57" t="str">
        <f>IF(F68="LIVE",IF(VLOOKUP(A68,[1]RawData!A:DJ,107,FALSE)="","No Number of impacted DSC Service Areas",VLOOKUP(A68,[1]RawData!A:DJ,107,FALSE)),"")</f>
        <v>One</v>
      </c>
      <c r="AL68" s="57" t="str">
        <f>IF(F68="LIVE",IF(VLOOKUP(A68,[1]RawData!A:DJ,108,FALSE)="","No Change Improvement Scale",VLOOKUP(A68,[1]RawData!A:DJ,108,FALSE)),"")</f>
        <v>Medium</v>
      </c>
      <c r="AM68" s="60" t="b">
        <f>VLOOKUP(A68,[1]RawData!A:DJ,88,FALSE)</f>
        <v>0</v>
      </c>
      <c r="AN68" s="60" t="b">
        <f>VLOOKUP(A68,[1]RawData!A:DJ,90,FALSE)</f>
        <v>0</v>
      </c>
      <c r="AO68" s="60" t="b">
        <f>VLOOKUP(A68,[1]RawData!A:DJ,89,FALSE)</f>
        <v>0</v>
      </c>
      <c r="AP68" s="60" t="b">
        <f>VLOOKUP(A68,[1]RawData!A:DJ,109,FALSE)</f>
        <v>0</v>
      </c>
      <c r="AQ68" s="60" t="b">
        <f>VLOOKUP(A68,[1]RawData!A:DJ,96,FALSE)</f>
        <v>0</v>
      </c>
      <c r="AR68" s="60" t="b">
        <f>VLOOKUP(A68,[1]RawData!A:DJ,110,FALSE)</f>
        <v>0</v>
      </c>
      <c r="AS68" s="57">
        <f>IF(VLOOKUP($A68,[1]RawData!$A:$DJ,111,FALSE)="","No Date",VLOOKUP($A68,[1]RawData!$A:$DJ,111,FALSE))</f>
        <v>43110</v>
      </c>
      <c r="AT68" s="57" t="str">
        <f>IF(VLOOKUP($A68,[1]RawData!$A:$DJ,112,FALSE)="","No Date",VLOOKUP($A68,[1]RawData!$A:$DJ,112,FALSE))</f>
        <v>No Date</v>
      </c>
      <c r="AU68" s="57" t="str">
        <f>IF(VLOOKUP($A68,[1]RawData!$A:$DJ,114,FALSE)="","No Date",VLOOKUP($A68,[1]RawData!$A:$DJ,114,FALSE))</f>
        <v>No Date</v>
      </c>
      <c r="AV68" s="57" t="str">
        <f>IF(VLOOKUP($A68,[1]RawData!$A:$DJ,113,FALSE)="","No Date",VLOOKUP($A68,[1]RawData!$A:$DJ,113,FALSE))</f>
        <v>No Date</v>
      </c>
    </row>
    <row r="69" spans="1:48" x14ac:dyDescent="0.25">
      <c r="A69" s="62" t="s">
        <v>257</v>
      </c>
      <c r="B69" s="54" t="str">
        <f>VLOOKUP(G69,[1]StatusMappings!A:B,2,FALSE)</f>
        <v>1. Start-Up (Progressing through change governance)</v>
      </c>
      <c r="C69" s="31">
        <v>43617</v>
      </c>
      <c r="D69" s="54" t="str">
        <f>VLOOKUP(A69,[1]RawData!A:DJ,2,FALSE)</f>
        <v>The rejection of incrementing reads submitted for an Isolated Supply Meter Point (RGMA flows)</v>
      </c>
      <c r="E69" s="54" t="str">
        <f>VLOOKUP(A69,[1]RawData!A:DJ,20,FALSE)</f>
        <v>CR (Internal)</v>
      </c>
      <c r="F69" s="51" t="str">
        <f>VLOOKUP(A69,[1]RawData!A:DJ,21,FALSE)</f>
        <v>LIVE</v>
      </c>
      <c r="G69" s="51" t="str">
        <f>VLOOKUP(A69,[1]RawData!A:DJ,3,FALSE)</f>
        <v>A5 - CP in capture with DSG</v>
      </c>
      <c r="H69" s="58">
        <f t="shared" si="2"/>
        <v>0</v>
      </c>
      <c r="I69" s="58" t="str">
        <f>IF(ISNA(VLOOKUP(A69,[1]PrioritisationVariables!L:P,3,FALSE)),"",(VLOOKUP(A69,[1]PrioritisationVariables!L:P,3,FALSE)))</f>
        <v/>
      </c>
      <c r="J69" s="59" t="str">
        <f>IF(ISNA(VLOOKUP(A69,[1]PrioritisationVariables!L:P,5,FALSE)),"",(VLOOKUP(A69,[1]PrioritisationVariables!L:P,5,FALSE)))</f>
        <v/>
      </c>
      <c r="K69" s="57" t="str">
        <f>IF(F69="LIVE",IF(VLOOKUP(A69,[1]RawData!A:DJ,79,FALSE)="","No Platform",VLOOKUP(A69,[1]RawData!A:DJ,79,FALSE)),"")</f>
        <v>R &amp; N</v>
      </c>
      <c r="L69" s="57">
        <f>IF(VLOOKUP(A69,[1]RawData!A:DJ,9,FALSE)="","No Date",VLOOKUP(A69,[1]RawData!A:DJ,9,FALSE))</f>
        <v>43193</v>
      </c>
      <c r="M69" s="60" t="str">
        <f>VLOOKUP(A69,[1]RawData!A:DJ,16,FALSE)</f>
        <v>Rachel Hinsley</v>
      </c>
      <c r="N69" s="57" t="str">
        <f>IF(F69="LIVE",IF(VLOOKUP(A69,[1]RawData!A:DJ,19,FALSE)="","No Project Manager",VLOOKUP(A69,[1]RawData!A:DJ,19,FALSE)),"")</f>
        <v>Rachel Hinsley</v>
      </c>
      <c r="O69" s="61" t="str">
        <f>VLOOKUP(A69,[1]RawData!A:DJ,77,FALSE)</f>
        <v>Jun2019</v>
      </c>
      <c r="P69" s="60" t="str">
        <f>VLOOKUP(A69,[1]RawData!A:DJ,78,FALSE)</f>
        <v/>
      </c>
      <c r="Q69" s="57" t="str">
        <f>IF(F69="LIVE",IF(VLOOKUP(A69,[1]RawData!A:DJ,81,FALSE)="","No Delivery Team",VLOOKUP(A69,[1]RawData!A:DJ,81,FALSE)),"")</f>
        <v>Third Party SI / Service Provider</v>
      </c>
      <c r="R69" s="60" t="str">
        <f>VLOOKUP(A69,[1]RawData!A:DJ,80,FALSE)</f>
        <v>4622</v>
      </c>
      <c r="S69" s="57" t="str">
        <f>IF(F69="LIVE",IF(VLOOKUP(A69,[1]RawData!A:DJ,60,FALSE)="","No Date",VLOOKUP(A69,[1]RawData!A:DJ,60,FALSE)),"")</f>
        <v>No Date</v>
      </c>
      <c r="T69" s="57" t="str">
        <f>IF(VLOOKUP(A69,[1]RawData!A:DJ,61,FALSE)="","No Date",VLOOKUP(A69,[1]RawData!A:DJ,61,FALSE))</f>
        <v>No Date</v>
      </c>
      <c r="U69" s="57">
        <f>IF(F69="LIVE",IF(VLOOKUP(A69,[1]RawData!A:DJ,11,FALSE)="","No Date",VLOOKUP(A69,[1]RawData!A:DJ,11,FALSE)),"")</f>
        <v>43406</v>
      </c>
      <c r="V69" s="57" t="str">
        <f>IF(F69="LIVE",IF(VLOOKUP(A69,[1]RawData!A:DJ,82,FALSE)="","No Application",VLOOKUP(A69,[1]RawData!A:DJ,82,FALSE)),"")</f>
        <v>ISU</v>
      </c>
      <c r="W69" s="57" t="str">
        <f>IF(F69="LIVE",IF(VLOOKUP(A69,[1]RawData!A:DJ,83,FALSE)="","No Process",VLOOKUP(A69,[1]RawData!A:DJ,83,FALSE)),"")</f>
        <v>Invoicing</v>
      </c>
      <c r="X69" s="57" t="str">
        <f>IF(F69="LIVE",IF(VLOOKUP(A69,[1]RawData!A:DJ,84,FALSE)="","No Delivery Effort",VLOOKUP(A69,[1]RawData!A:DJ,84,FALSE)),"")</f>
        <v>60-100 days</v>
      </c>
      <c r="Y69" s="60" t="b">
        <f>VLOOKUP(A69,[1]RawData!A:DJ,85,FALSE)</f>
        <v>1</v>
      </c>
      <c r="Z69" s="57" t="str">
        <f>IF((AND(F69="LIVE",Y69=TRUE)),IF(VLOOKUP(A69,[1]RawData!A:DJ,86,FALSE)="","No Workaround Accountability",VLOOKUP(A69,[1]RawData!A:DJ,86,FALSE)),"")</f>
        <v>Xoserve</v>
      </c>
      <c r="AA69" s="57" t="str">
        <f>IF((AND(F69="LIVE",Y69=TRUE)),IF(VLOOKUP(A69,[1]RawData!A:DJ,98,FALSE)="","No Workaround Frequency",VLOOKUP(A69,[1]RawData!A:DJ,98,FALSE)),"")</f>
        <v>Daily</v>
      </c>
      <c r="AB69" s="57" t="str">
        <f>IF((AND(F69="LIVE",Y69=TRUE)),IF(VLOOKUP(A69,[1]RawData!A:DJ,99,FALSE)="","No Xoserve FTEs",VLOOKUP(A69,[1]RawData!A:DJ,99,FALSE)),"")</f>
        <v>One</v>
      </c>
      <c r="AC69" s="57" t="str">
        <f>IF((AND(F69="LIVE",Y69=TRUE)),IF(VLOOKUP(A69,[1]RawData!A:DJ,94,FALSE)="","No Workaround Intensity",VLOOKUP(A69,[1]RawData!A:DJ,94,FALSE)),"")</f>
        <v>High</v>
      </c>
      <c r="AD69" s="57">
        <f>IF((AND(F69="LIVE",Y69=TRUE)),IF(VLOOKUP(A69,[1]RawData!A:DJ,87,FALSE)="","No Lifespan Date",VLOOKUP(A69,[1]RawData!A:DJ,87,FALSE)),"")</f>
        <v>43406</v>
      </c>
      <c r="AE69" s="57" t="str">
        <f>IF(F69="LIVE",IF(VLOOKUP(A69,[1]RawData!A:DJ,100,FALSE)="","No Change Driver",VLOOKUP(A69,[1]RawData!A:DJ,100,FALSE)),"")</f>
        <v>Xoserve Internal CR (business improvement initiative)</v>
      </c>
      <c r="AF69" s="57" t="str">
        <f>IF(F69="LIVE",IF(VLOOKUP(A69,[1]RawData!A:DJ,101,FALSE)="","No Change Beneficiary",VLOOKUP(A69,[1]RawData!A:DJ,101,FALSE)),"")</f>
        <v>Multiple Market Participants</v>
      </c>
      <c r="AG69" s="57" t="b">
        <f>VLOOKUP(A69,[1]RawData!A:DJ,102,FALSE)</f>
        <v>1</v>
      </c>
      <c r="AH69" s="57" t="b">
        <f>VLOOKUP(A69,[1]RawData!A:DJ,103,FALSE)</f>
        <v>0</v>
      </c>
      <c r="AI69" s="57" t="b">
        <f>VLOOKUP(A69,[1]RawData!A:DJ,104,FALSE)</f>
        <v>0</v>
      </c>
      <c r="AJ69" s="57" t="str">
        <f>IF(F69="LIVE",IF(VLOOKUP(A69,[1]RawData!A:DJ,106,FALSE)="","No DSC Service Area",VLOOKUP(A69,[1]RawData!A:DJ,106,FALSE)),"")</f>
        <v>Service Area 7: NTS Capacity / LDZ Capacity / Commodity / Reconciliation / Ad-Hoc Adjustment and Energy Balancing Invoices</v>
      </c>
      <c r="AK69" s="57" t="str">
        <f>IF(F69="LIVE",IF(VLOOKUP(A69,[1]RawData!A:DJ,107,FALSE)="","No Number of impacted DSC Service Areas",VLOOKUP(A69,[1]RawData!A:DJ,107,FALSE)),"")</f>
        <v>Two to Five</v>
      </c>
      <c r="AL69" s="57" t="str">
        <f>IF(F69="LIVE",IF(VLOOKUP(A69,[1]RawData!A:DJ,108,FALSE)="","No Change Improvement Scale",VLOOKUP(A69,[1]RawData!A:DJ,108,FALSE)),"")</f>
        <v>Medium</v>
      </c>
      <c r="AM69" s="60" t="b">
        <f>VLOOKUP(A69,[1]RawData!A:DJ,88,FALSE)</f>
        <v>1</v>
      </c>
      <c r="AN69" s="60" t="b">
        <f>VLOOKUP(A69,[1]RawData!A:DJ,90,FALSE)</f>
        <v>1</v>
      </c>
      <c r="AO69" s="60" t="b">
        <f>VLOOKUP(A69,[1]RawData!A:DJ,89,FALSE)</f>
        <v>1</v>
      </c>
      <c r="AP69" s="60" t="b">
        <f>VLOOKUP(A69,[1]RawData!A:DJ,109,FALSE)</f>
        <v>0</v>
      </c>
      <c r="AQ69" s="60" t="b">
        <f>VLOOKUP(A69,[1]RawData!A:DJ,96,FALSE)</f>
        <v>0</v>
      </c>
      <c r="AR69" s="60" t="b">
        <f>VLOOKUP(A69,[1]RawData!A:DJ,110,FALSE)</f>
        <v>0</v>
      </c>
      <c r="AS69" s="57" t="str">
        <f>IF(VLOOKUP($A69,[1]RawData!$A:$DJ,111,FALSE)="","No Date",VLOOKUP($A69,[1]RawData!$A:$DJ,111,FALSE))</f>
        <v>No Date</v>
      </c>
      <c r="AT69" s="57" t="str">
        <f>IF(VLOOKUP($A69,[1]RawData!$A:$DJ,112,FALSE)="","No Date",VLOOKUP($A69,[1]RawData!$A:$DJ,112,FALSE))</f>
        <v>No Date</v>
      </c>
      <c r="AU69" s="57" t="str">
        <f>IF(VLOOKUP($A69,[1]RawData!$A:$DJ,114,FALSE)="","No Date",VLOOKUP($A69,[1]RawData!$A:$DJ,114,FALSE))</f>
        <v>No Date</v>
      </c>
      <c r="AV69" s="57" t="str">
        <f>IF(VLOOKUP($A69,[1]RawData!$A:$DJ,113,FALSE)="","No Date",VLOOKUP($A69,[1]RawData!$A:$DJ,113,FALSE))</f>
        <v>No Date</v>
      </c>
    </row>
    <row r="70" spans="1:48" x14ac:dyDescent="0.25">
      <c r="A70" s="62" t="s">
        <v>183</v>
      </c>
      <c r="B70" s="54" t="str">
        <f>VLOOKUP(G70,[1]StatusMappings!A:B,2,FALSE)</f>
        <v>1. Start-Up (Progressing through change governance)</v>
      </c>
      <c r="C70" s="31">
        <v>43770</v>
      </c>
      <c r="D70" s="54" t="str">
        <f>VLOOKUP(A70,[1]RawData!A:DJ,2,FALSE)</f>
        <v>Actual read following estimated transfer read calculating AQ of 1 (linked to XRN4690)</v>
      </c>
      <c r="E70" s="54" t="str">
        <f>VLOOKUP(A70,[1]RawData!A:DJ,20,FALSE)</f>
        <v>CP</v>
      </c>
      <c r="F70" s="51" t="str">
        <f>VLOOKUP(A70,[1]RawData!A:DJ,21,FALSE)</f>
        <v>LIVE</v>
      </c>
      <c r="G70" s="51" t="str">
        <f>VLOOKUP(A70,[1]RawData!A:DJ,3,FALSE)</f>
        <v>A2 - CP proposed for ChMC</v>
      </c>
      <c r="H70" s="58">
        <f t="shared" si="2"/>
        <v>0</v>
      </c>
      <c r="I70" s="58" t="str">
        <f>IF(ISNA(VLOOKUP(A70,[1]PrioritisationVariables!L:P,3,FALSE)),"",(VLOOKUP(A70,[1]PrioritisationVariables!L:P,3,FALSE)))</f>
        <v/>
      </c>
      <c r="J70" s="59" t="str">
        <f>IF(ISNA(VLOOKUP(A70,[1]PrioritisationVariables!L:P,5,FALSE)),"",(VLOOKUP(A70,[1]PrioritisationVariables!L:P,5,FALSE)))</f>
        <v/>
      </c>
      <c r="K70" s="57" t="str">
        <f>IF(F70="LIVE",IF(VLOOKUP(A70,[1]RawData!A:DJ,79,FALSE)="","No Platform",VLOOKUP(A70,[1]RawData!A:DJ,79,FALSE)),"")</f>
        <v>R &amp; N</v>
      </c>
      <c r="L70" s="57">
        <f>IF(VLOOKUP(A70,[1]RawData!A:DJ,9,FALSE)="","No Date",VLOOKUP(A70,[1]RawData!A:DJ,9,FALSE))</f>
        <v>43297</v>
      </c>
      <c r="M70" s="60" t="str">
        <f>VLOOKUP(A70,[1]RawData!A:DJ,16,FALSE)</f>
        <v>Emma Smith (on behalf of James Rigby - Npower)</v>
      </c>
      <c r="N70" s="57" t="str">
        <f>IF(F70="LIVE",IF(VLOOKUP(A70,[1]RawData!A:DJ,19,FALSE)="","No Project Manager",VLOOKUP(A70,[1]RawData!A:DJ,19,FALSE)),"")</f>
        <v>Ellie Rogers</v>
      </c>
      <c r="O70" s="61" t="str">
        <f>VLOOKUP(A70,[1]RawData!A:DJ,77,FALSE)</f>
        <v>Nov2019</v>
      </c>
      <c r="P70" s="60" t="str">
        <f>VLOOKUP(A70,[1]RawData!A:DJ,78,FALSE)</f>
        <v/>
      </c>
      <c r="Q70" s="57" t="str">
        <f>IF(F70="LIVE",IF(VLOOKUP(A70,[1]RawData!A:DJ,81,FALSE)="","No Delivery Team",VLOOKUP(A70,[1]RawData!A:DJ,81,FALSE)),"")</f>
        <v>Third Party SI / Service Provider</v>
      </c>
      <c r="R70" s="60" t="str">
        <f>VLOOKUP(A70,[1]RawData!A:DJ,80,FALSE)</f>
        <v/>
      </c>
      <c r="S70" s="57">
        <f>IF(F70="LIVE",IF(VLOOKUP(A70,[1]RawData!A:DJ,60,FALSE)="","No Date",VLOOKUP(A70,[1]RawData!A:DJ,60,FALSE)),"")</f>
        <v>43405</v>
      </c>
      <c r="T70" s="57" t="str">
        <f>IF(VLOOKUP(A70,[1]RawData!A:DJ,61,FALSE)="","No Date",VLOOKUP(A70,[1]RawData!A:DJ,61,FALSE))</f>
        <v>No Date</v>
      </c>
      <c r="U70" s="57">
        <f>IF(F70="LIVE",IF(VLOOKUP(A70,[1]RawData!A:DJ,11,FALSE)="","No Date",VLOOKUP(A70,[1]RawData!A:DJ,11,FALSE)),"")</f>
        <v>43770</v>
      </c>
      <c r="V70" s="57" t="str">
        <f>IF(F70="LIVE",IF(VLOOKUP(A70,[1]RawData!A:DJ,82,FALSE)="","No Application",VLOOKUP(A70,[1]RawData!A:DJ,82,FALSE)),"")</f>
        <v>ISU</v>
      </c>
      <c r="W70" s="57" t="str">
        <f>IF(F70="LIVE",IF(VLOOKUP(A70,[1]RawData!A:DJ,83,FALSE)="","No Process",VLOOKUP(A70,[1]RawData!A:DJ,83,FALSE)),"")</f>
        <v>Reads</v>
      </c>
      <c r="X70" s="57" t="str">
        <f>IF(F70="LIVE",IF(VLOOKUP(A70,[1]RawData!A:DJ,84,FALSE)="","No Delivery Effort",VLOOKUP(A70,[1]RawData!A:DJ,84,FALSE)),"")</f>
        <v>60-100 days</v>
      </c>
      <c r="Y70" s="60" t="b">
        <f>VLOOKUP(A70,[1]RawData!A:DJ,85,FALSE)</f>
        <v>0</v>
      </c>
      <c r="Z70" s="57" t="str">
        <f>IF((AND(F70="LIVE",Y70=TRUE)),IF(VLOOKUP(A70,[1]RawData!A:DJ,86,FALSE)="","No Workaround Accountability",VLOOKUP(A70,[1]RawData!A:DJ,86,FALSE)),"")</f>
        <v/>
      </c>
      <c r="AA70" s="57" t="str">
        <f>IF((AND(F70="LIVE",Y70=TRUE)),IF(VLOOKUP(A70,[1]RawData!A:DJ,98,FALSE)="","No Workaround Frequency",VLOOKUP(A70,[1]RawData!A:DJ,98,FALSE)),"")</f>
        <v/>
      </c>
      <c r="AB70" s="57" t="str">
        <f>IF((AND(F70="LIVE",Y70=TRUE)),IF(VLOOKUP(A70,[1]RawData!A:DJ,99,FALSE)="","No Xoserve FTEs",VLOOKUP(A70,[1]RawData!A:DJ,99,FALSE)),"")</f>
        <v/>
      </c>
      <c r="AC70" s="57" t="str">
        <f>IF((AND(F70="LIVE",Y70=TRUE)),IF(VLOOKUP(A70,[1]RawData!A:DJ,94,FALSE)="","No Workaround Intensity",VLOOKUP(A70,[1]RawData!A:DJ,94,FALSE)),"")</f>
        <v/>
      </c>
      <c r="AD70" s="57" t="str">
        <f>IF((AND(F70="LIVE",Y70=TRUE)),IF(VLOOKUP(A70,[1]RawData!A:DJ,87,FALSE)="","No Lifespan Date",VLOOKUP(A70,[1]RawData!A:DJ,87,FALSE)),"")</f>
        <v/>
      </c>
      <c r="AE70" s="57" t="str">
        <f>IF(F70="LIVE",IF(VLOOKUP(A70,[1]RawData!A:DJ,100,FALSE)="","No Change Driver",VLOOKUP(A70,[1]RawData!A:DJ,100,FALSE)),"")</f>
        <v>ChMC endorsed Change Proposal</v>
      </c>
      <c r="AF70" s="57" t="str">
        <f>IF(F70="LIVE",IF(VLOOKUP(A70,[1]RawData!A:DJ,101,FALSE)="","No Change Beneficiary",VLOOKUP(A70,[1]RawData!A:DJ,101,FALSE)),"")</f>
        <v>One Market Group</v>
      </c>
      <c r="AG70" s="57" t="b">
        <f>VLOOKUP(A70,[1]RawData!A:DJ,102,FALSE)</f>
        <v>1</v>
      </c>
      <c r="AH70" s="57" t="b">
        <f>VLOOKUP(A70,[1]RawData!A:DJ,103,FALSE)</f>
        <v>0</v>
      </c>
      <c r="AI70" s="57" t="b">
        <f>VLOOKUP(A70,[1]RawData!A:DJ,104,FALSE)</f>
        <v>0</v>
      </c>
      <c r="AJ70" s="57" t="str">
        <f>IF(F70="LIVE",IF(VLOOKUP(A70,[1]RawData!A:DJ,106,FALSE)="","No DSC Service Area",VLOOKUP(A70,[1]RawData!A:DJ,106,FALSE)),"")</f>
        <v>Service Area 5: Metered Volume and Metered Quantity</v>
      </c>
      <c r="AK70" s="57" t="str">
        <f>IF(F70="LIVE",IF(VLOOKUP(A70,[1]RawData!A:DJ,107,FALSE)="","No Number of impacted DSC Service Areas",VLOOKUP(A70,[1]RawData!A:DJ,107,FALSE)),"")</f>
        <v>Two to Five</v>
      </c>
      <c r="AL70" s="57" t="str">
        <f>IF(F70="LIVE",IF(VLOOKUP(A70,[1]RawData!A:DJ,108,FALSE)="","No Change Improvement Scale",VLOOKUP(A70,[1]RawData!A:DJ,108,FALSE)),"")</f>
        <v>Medium</v>
      </c>
      <c r="AM70" s="60" t="b">
        <f>VLOOKUP(A70,[1]RawData!A:DJ,88,FALSE)</f>
        <v>1</v>
      </c>
      <c r="AN70" s="60" t="b">
        <f>VLOOKUP(A70,[1]RawData!A:DJ,90,FALSE)</f>
        <v>1</v>
      </c>
      <c r="AO70" s="60" t="b">
        <f>VLOOKUP(A70,[1]RawData!A:DJ,89,FALSE)</f>
        <v>1</v>
      </c>
      <c r="AP70" s="60" t="b">
        <f>VLOOKUP(A70,[1]RawData!A:DJ,109,FALSE)</f>
        <v>0</v>
      </c>
      <c r="AQ70" s="60" t="b">
        <f>VLOOKUP(A70,[1]RawData!A:DJ,96,FALSE)</f>
        <v>0</v>
      </c>
      <c r="AR70" s="60" t="b">
        <f>VLOOKUP(A70,[1]RawData!A:DJ,110,FALSE)</f>
        <v>0</v>
      </c>
      <c r="AS70" s="57">
        <f>IF(VLOOKUP($A70,[1]RawData!$A:$DJ,111,FALSE)="","No Date",VLOOKUP($A70,[1]RawData!$A:$DJ,111,FALSE))</f>
        <v>43292</v>
      </c>
      <c r="AT70" s="57" t="str">
        <f>IF(VLOOKUP($A70,[1]RawData!$A:$DJ,112,FALSE)="","No Date",VLOOKUP($A70,[1]RawData!$A:$DJ,112,FALSE))</f>
        <v>No Date</v>
      </c>
      <c r="AU70" s="57" t="str">
        <f>IF(VLOOKUP($A70,[1]RawData!$A:$DJ,114,FALSE)="","No Date",VLOOKUP($A70,[1]RawData!$A:$DJ,114,FALSE))</f>
        <v>No Date</v>
      </c>
      <c r="AV70" s="57" t="str">
        <f>IF(VLOOKUP($A70,[1]RawData!$A:$DJ,113,FALSE)="","No Date",VLOOKUP($A70,[1]RawData!$A:$DJ,113,FALSE))</f>
        <v>No Date</v>
      </c>
    </row>
    <row r="71" spans="1:48" x14ac:dyDescent="0.25">
      <c r="A71" s="62" t="s">
        <v>208</v>
      </c>
      <c r="B71" s="54" t="str">
        <f>VLOOKUP(G71,[1]StatusMappings!A:B,2,FALSE)</f>
        <v>1. Start-Up (Progressing through change governance)</v>
      </c>
      <c r="C71" s="31">
        <v>43770</v>
      </c>
      <c r="D71" s="54" t="str">
        <f>VLOOKUP(A71,[1]RawData!A:DJ,2,FALSE)</f>
        <v>Read Design Gaps - Missing Overide Flags In RGMA and Retro Files
Linked to Retro (4474)</v>
      </c>
      <c r="E71" s="54" t="str">
        <f>VLOOKUP(A71,[1]RawData!A:DJ,20,FALSE)</f>
        <v>CR (Internal)</v>
      </c>
      <c r="F71" s="51" t="str">
        <f>VLOOKUP(A71,[1]RawData!A:DJ,21,FALSE)</f>
        <v>LIVE</v>
      </c>
      <c r="G71" s="51" t="str">
        <f>VLOOKUP(A71,[1]RawData!A:DJ,3,FALSE)</f>
        <v>A9 - Internal change progressing through capture</v>
      </c>
      <c r="H71" s="58">
        <f t="shared" si="2"/>
        <v>0</v>
      </c>
      <c r="I71" s="58" t="str">
        <f>IF(ISNA(VLOOKUP(A71,[1]PrioritisationVariables!L:P,3,FALSE)),"",(VLOOKUP(A71,[1]PrioritisationVariables!L:P,3,FALSE)))</f>
        <v>Low</v>
      </c>
      <c r="J71" s="59" t="str">
        <f>IF(ISNA(VLOOKUP(A71,[1]PrioritisationVariables!L:P,5,FALSE)),"",(VLOOKUP(A71,[1]PrioritisationVariables!L:P,5,FALSE)))</f>
        <v>Low - to be reviewed in 3 months time</v>
      </c>
      <c r="K71" s="57" t="str">
        <f>IF(F71="LIVE",IF(VLOOKUP(A71,[1]RawData!A:DJ,79,FALSE)="","No Platform",VLOOKUP(A71,[1]RawData!A:DJ,79,FALSE)),"")</f>
        <v>R &amp; N</v>
      </c>
      <c r="L71" s="57">
        <f>IF(VLOOKUP(A71,[1]RawData!A:DJ,9,FALSE)="","No Date",VLOOKUP(A71,[1]RawData!A:DJ,9,FALSE))</f>
        <v>42045</v>
      </c>
      <c r="M71" s="60" t="str">
        <f>VLOOKUP(A71,[1]RawData!A:DJ,16,FALSE)</f>
        <v>Emma Smith</v>
      </c>
      <c r="N71" s="57" t="str">
        <f>IF(F71="LIVE",IF(VLOOKUP(A71,[1]RawData!A:DJ,19,FALSE)="","No Project Manager",VLOOKUP(A71,[1]RawData!A:DJ,19,FALSE)),"")</f>
        <v>Lee Chambers</v>
      </c>
      <c r="O71" s="61" t="str">
        <f>VLOOKUP(A71,[1]RawData!A:DJ,77,FALSE)</f>
        <v>Nov2019</v>
      </c>
      <c r="P71" s="60" t="str">
        <f>VLOOKUP(A71,[1]RawData!A:DJ,78,FALSE)</f>
        <v>UKLP IADBI073</v>
      </c>
      <c r="Q71" s="57" t="str">
        <f>IF(F71="LIVE",IF(VLOOKUP(A71,[1]RawData!A:DJ,81,FALSE)="","No Delivery Team",VLOOKUP(A71,[1]RawData!A:DJ,81,FALSE)),"")</f>
        <v>Third Party SI / Service Provider</v>
      </c>
      <c r="R71" s="60" t="str">
        <f>VLOOKUP(A71,[1]RawData!A:DJ,80,FALSE)</f>
        <v/>
      </c>
      <c r="S71" s="57">
        <f>IF(F71="LIVE",IF(VLOOKUP(A71,[1]RawData!A:DJ,60,FALSE)="","No Date",VLOOKUP(A71,[1]RawData!A:DJ,60,FALSE)),"")</f>
        <v>43279</v>
      </c>
      <c r="T71" s="57" t="str">
        <f>IF(VLOOKUP(A71,[1]RawData!A:DJ,61,FALSE)="","No Date",VLOOKUP(A71,[1]RawData!A:DJ,61,FALSE))</f>
        <v>No Date</v>
      </c>
      <c r="U71" s="57">
        <f>IF(F71="LIVE",IF(VLOOKUP(A71,[1]RawData!A:DJ,11,FALSE)="","No Date",VLOOKUP(A71,[1]RawData!A:DJ,11,FALSE)),"")</f>
        <v>43405</v>
      </c>
      <c r="V71" s="57" t="str">
        <f>IF(F71="LIVE",IF(VLOOKUP(A71,[1]RawData!A:DJ,82,FALSE)="","No Application",VLOOKUP(A71,[1]RawData!A:DJ,82,FALSE)),"")</f>
        <v>ISU</v>
      </c>
      <c r="W71" s="57" t="str">
        <f>IF(F71="LIVE",IF(VLOOKUP(A71,[1]RawData!A:DJ,83,FALSE)="","No Process",VLOOKUP(A71,[1]RawData!A:DJ,83,FALSE)),"")</f>
        <v>RGMA</v>
      </c>
      <c r="X71" s="57" t="str">
        <f>IF(F71="LIVE",IF(VLOOKUP(A71,[1]RawData!A:DJ,84,FALSE)="","No Delivery Effort",VLOOKUP(A71,[1]RawData!A:DJ,84,FALSE)),"")</f>
        <v>31-100days</v>
      </c>
      <c r="Y71" s="60" t="b">
        <f>VLOOKUP(A71,[1]RawData!A:DJ,85,FALSE)</f>
        <v>0</v>
      </c>
      <c r="Z71" s="57" t="str">
        <f>IF((AND(F71="LIVE",Y71=TRUE)),IF(VLOOKUP(A71,[1]RawData!A:DJ,86,FALSE)="","No Workaround Accountability",VLOOKUP(A71,[1]RawData!A:DJ,86,FALSE)),"")</f>
        <v/>
      </c>
      <c r="AA71" s="57" t="str">
        <f>IF((AND(F71="LIVE",Y71=TRUE)),IF(VLOOKUP(A71,[1]RawData!A:DJ,98,FALSE)="","No Workaround Frequency",VLOOKUP(A71,[1]RawData!A:DJ,98,FALSE)),"")</f>
        <v/>
      </c>
      <c r="AB71" s="57" t="str">
        <f>IF((AND(F71="LIVE",Y71=TRUE)),IF(VLOOKUP(A71,[1]RawData!A:DJ,99,FALSE)="","No Xoserve FTEs",VLOOKUP(A71,[1]RawData!A:DJ,99,FALSE)),"")</f>
        <v/>
      </c>
      <c r="AC71" s="57" t="str">
        <f>IF((AND(F71="LIVE",Y71=TRUE)),IF(VLOOKUP(A71,[1]RawData!A:DJ,94,FALSE)="","No Workaround Intensity",VLOOKUP(A71,[1]RawData!A:DJ,94,FALSE)),"")</f>
        <v/>
      </c>
      <c r="AD71" s="57" t="str">
        <f>IF((AND(F71="LIVE",Y71=TRUE)),IF(VLOOKUP(A71,[1]RawData!A:DJ,87,FALSE)="","No Lifespan Date",VLOOKUP(A71,[1]RawData!A:DJ,87,FALSE)),"")</f>
        <v/>
      </c>
      <c r="AE71" s="57" t="str">
        <f>IF(F71="LIVE",IF(VLOOKUP(A71,[1]RawData!A:DJ,100,FALSE)="","No Change Driver",VLOOKUP(A71,[1]RawData!A:DJ,100,FALSE)),"")</f>
        <v>ChMC endorsed Change Proposal</v>
      </c>
      <c r="AF71" s="57" t="str">
        <f>IF(F71="LIVE",IF(VLOOKUP(A71,[1]RawData!A:DJ,101,FALSE)="","No Change Beneficiary",VLOOKUP(A71,[1]RawData!A:DJ,101,FALSE)),"")</f>
        <v>One Market Group</v>
      </c>
      <c r="AG71" s="57" t="b">
        <f>VLOOKUP(A71,[1]RawData!A:DJ,102,FALSE)</f>
        <v>1</v>
      </c>
      <c r="AH71" s="57" t="b">
        <f>VLOOKUP(A71,[1]RawData!A:DJ,103,FALSE)</f>
        <v>0</v>
      </c>
      <c r="AI71" s="57" t="b">
        <f>VLOOKUP(A71,[1]RawData!A:DJ,104,FALSE)</f>
        <v>0</v>
      </c>
      <c r="AJ71" s="57" t="str">
        <f>IF(F71="LIVE",IF(VLOOKUP(A71,[1]RawData!A:DJ,106,FALSE)="","No DSC Service Area",VLOOKUP(A71,[1]RawData!A:DJ,106,FALSE)),"")</f>
        <v>Service Area 1: Manage Supply Point Registration</v>
      </c>
      <c r="AK71" s="57" t="str">
        <f>IF(F71="LIVE",IF(VLOOKUP(A71,[1]RawData!A:DJ,107,FALSE)="","No Number of impacted DSC Service Areas",VLOOKUP(A71,[1]RawData!A:DJ,107,FALSE)),"")</f>
        <v>Two to Five</v>
      </c>
      <c r="AL71" s="57" t="str">
        <f>IF(F71="LIVE",IF(VLOOKUP(A71,[1]RawData!A:DJ,108,FALSE)="","No Change Improvement Scale",VLOOKUP(A71,[1]RawData!A:DJ,108,FALSE)),"")</f>
        <v>Low</v>
      </c>
      <c r="AM71" s="60" t="b">
        <f>VLOOKUP(A71,[1]RawData!A:DJ,88,FALSE)</f>
        <v>0</v>
      </c>
      <c r="AN71" s="60" t="b">
        <f>VLOOKUP(A71,[1]RawData!A:DJ,90,FALSE)</f>
        <v>0</v>
      </c>
      <c r="AO71" s="60" t="b">
        <f>VLOOKUP(A71,[1]RawData!A:DJ,89,FALSE)</f>
        <v>0</v>
      </c>
      <c r="AP71" s="60" t="b">
        <f>VLOOKUP(A71,[1]RawData!A:DJ,109,FALSE)</f>
        <v>0</v>
      </c>
      <c r="AQ71" s="60" t="b">
        <f>VLOOKUP(A71,[1]RawData!A:DJ,96,FALSE)</f>
        <v>0</v>
      </c>
      <c r="AR71" s="60" t="b">
        <f>VLOOKUP(A71,[1]RawData!A:DJ,110,FALSE)</f>
        <v>0</v>
      </c>
      <c r="AS71" s="57" t="str">
        <f>IF(VLOOKUP($A71,[1]RawData!$A:$DJ,111,FALSE)="","No Date",VLOOKUP($A71,[1]RawData!$A:$DJ,111,FALSE))</f>
        <v>No Date</v>
      </c>
      <c r="AT71" s="57" t="str">
        <f>IF(VLOOKUP($A71,[1]RawData!$A:$DJ,112,FALSE)="","No Date",VLOOKUP($A71,[1]RawData!$A:$DJ,112,FALSE))</f>
        <v>No Date</v>
      </c>
      <c r="AU71" s="57" t="str">
        <f>IF(VLOOKUP($A71,[1]RawData!$A:$DJ,114,FALSE)="","No Date",VLOOKUP($A71,[1]RawData!$A:$DJ,114,FALSE))</f>
        <v>No Date</v>
      </c>
      <c r="AV71" s="57" t="str">
        <f>IF(VLOOKUP($A71,[1]RawData!$A:$DJ,113,FALSE)="","No Date",VLOOKUP($A71,[1]RawData!$A:$DJ,113,FALSE))</f>
        <v>No Date</v>
      </c>
    </row>
    <row r="72" spans="1:48" x14ac:dyDescent="0.25">
      <c r="A72" s="62" t="s">
        <v>250</v>
      </c>
      <c r="B72" s="54" t="str">
        <f>VLOOKUP(G72,[1]StatusMappings!A:B,2,FALSE)</f>
        <v>3. Change delivered, awaiting closure approval/sign-off</v>
      </c>
      <c r="C72" s="40" t="s">
        <v>168</v>
      </c>
      <c r="D72" s="54" t="str">
        <f>VLOOKUP(A72,[1]RawData!A:DJ,2,FALSE)</f>
        <v>Solution Manager Upgrade</v>
      </c>
      <c r="E72" s="54" t="str">
        <f>VLOOKUP(A72,[1]RawData!A:DJ,20,FALSE)</f>
        <v>CR (Internal)</v>
      </c>
      <c r="F72" s="51" t="str">
        <f>VLOOKUP(A72,[1]RawData!A:DJ,21,FALSE)</f>
        <v>LIVE</v>
      </c>
      <c r="G72" s="51" t="str">
        <f>VLOOKUP(A72,[1]RawData!A:DJ,3,FALSE)</f>
        <v>F1 - CCR/Closedown document in progress</v>
      </c>
      <c r="H72" s="58">
        <f t="shared" si="2"/>
        <v>0</v>
      </c>
      <c r="I72" s="58" t="str">
        <f>IF(ISNA(VLOOKUP(A72,[1]PrioritisationVariables!L:P,3,FALSE)),"",(VLOOKUP(A72,[1]PrioritisationVariables!L:P,3,FALSE)))</f>
        <v/>
      </c>
      <c r="J72" s="59" t="str">
        <f>IF(ISNA(VLOOKUP(A72,[1]PrioritisationVariables!L:P,5,FALSE)),"",(VLOOKUP(A72,[1]PrioritisationVariables!L:P,5,FALSE)))</f>
        <v/>
      </c>
      <c r="K72" s="57" t="str">
        <f>IF(F72="LIVE",IF(VLOOKUP(A72,[1]RawData!A:DJ,79,FALSE)="","No Platform",VLOOKUP(A72,[1]RawData!A:DJ,79,FALSE)),"")</f>
        <v>R &amp; N</v>
      </c>
      <c r="L72" s="57">
        <f>IF(VLOOKUP(A72,[1]RawData!A:DJ,9,FALSE)="","No Date",VLOOKUP(A72,[1]RawData!A:DJ,9,FALSE))</f>
        <v>43010</v>
      </c>
      <c r="M72" s="60" t="str">
        <f>VLOOKUP(A72,[1]RawData!A:DJ,16,FALSE)</f>
        <v>Smitha Pichrikat</v>
      </c>
      <c r="N72" s="57" t="str">
        <f>IF(F72="LIVE",IF(VLOOKUP(A72,[1]RawData!A:DJ,19,FALSE)="","No Project Manager",VLOOKUP(A72,[1]RawData!A:DJ,19,FALSE)),"")</f>
        <v>Neil Morgan</v>
      </c>
      <c r="O72" s="61" t="str">
        <f>VLOOKUP(A72,[1]RawData!A:DJ,77,FALSE)</f>
        <v/>
      </c>
      <c r="P72" s="60" t="str">
        <f>VLOOKUP(A72,[1]RawData!A:DJ,78,FALSE)</f>
        <v/>
      </c>
      <c r="Q72" s="57" t="str">
        <f>IF(F72="LIVE",IF(VLOOKUP(A72,[1]RawData!A:DJ,81,FALSE)="","No Delivery Team",VLOOKUP(A72,[1]RawData!A:DJ,81,FALSE)),"")</f>
        <v>Third Party SI / Service Provider</v>
      </c>
      <c r="R72" s="60" t="str">
        <f>VLOOKUP(A72,[1]RawData!A:DJ,80,FALSE)</f>
        <v/>
      </c>
      <c r="S72" s="57">
        <f>IF(F72="LIVE",IF(VLOOKUP(A72,[1]RawData!A:DJ,60,FALSE)="","No Date",VLOOKUP(A72,[1]RawData!A:DJ,60,FALSE)),"")</f>
        <v>43206</v>
      </c>
      <c r="T72" s="57">
        <f>IF(VLOOKUP(A72,[1]RawData!A:DJ,61,FALSE)="","No Date",VLOOKUP(A72,[1]RawData!A:DJ,61,FALSE))</f>
        <v>43206</v>
      </c>
      <c r="U72" s="57">
        <f>IF(F72="LIVE",IF(VLOOKUP(A72,[1]RawData!A:DJ,11,FALSE)="","No Date",VLOOKUP(A72,[1]RawData!A:DJ,11,FALSE)),"")</f>
        <v>43193</v>
      </c>
      <c r="V72" s="57" t="str">
        <f>IF(F72="LIVE",IF(VLOOKUP(A72,[1]RawData!A:DJ,82,FALSE)="","No Application",VLOOKUP(A72,[1]RawData!A:DJ,82,FALSE)),"")</f>
        <v>ISU</v>
      </c>
      <c r="W72" s="57" t="str">
        <f>IF(F72="LIVE",IF(VLOOKUP(A72,[1]RawData!A:DJ,83,FALSE)="","No Process",VLOOKUP(A72,[1]RawData!A:DJ,83,FALSE)),"")</f>
        <v>Other</v>
      </c>
      <c r="X72" s="57" t="str">
        <f>IF(F72="LIVE",IF(VLOOKUP(A72,[1]RawData!A:DJ,84,FALSE)="","No Delivery Effort",VLOOKUP(A72,[1]RawData!A:DJ,84,FALSE)),"")</f>
        <v>31-100days</v>
      </c>
      <c r="Y72" s="60" t="b">
        <f>VLOOKUP(A72,[1]RawData!A:DJ,85,FALSE)</f>
        <v>0</v>
      </c>
      <c r="Z72" s="57" t="str">
        <f>IF((AND(F72="LIVE",Y72=TRUE)),IF(VLOOKUP(A72,[1]RawData!A:DJ,86,FALSE)="","No Workaround Accountability",VLOOKUP(A72,[1]RawData!A:DJ,86,FALSE)),"")</f>
        <v/>
      </c>
      <c r="AA72" s="57" t="str">
        <f>IF((AND(F72="LIVE",Y72=TRUE)),IF(VLOOKUP(A72,[1]RawData!A:DJ,98,FALSE)="","No Workaround Frequency",VLOOKUP(A72,[1]RawData!A:DJ,98,FALSE)),"")</f>
        <v/>
      </c>
      <c r="AB72" s="57" t="str">
        <f>IF((AND(F72="LIVE",Y72=TRUE)),IF(VLOOKUP(A72,[1]RawData!A:DJ,99,FALSE)="","No Xoserve FTEs",VLOOKUP(A72,[1]RawData!A:DJ,99,FALSE)),"")</f>
        <v/>
      </c>
      <c r="AC72" s="57" t="str">
        <f>IF((AND(F72="LIVE",Y72=TRUE)),IF(VLOOKUP(A72,[1]RawData!A:DJ,94,FALSE)="","No Workaround Intensity",VLOOKUP(A72,[1]RawData!A:DJ,94,FALSE)),"")</f>
        <v/>
      </c>
      <c r="AD72" s="57" t="str">
        <f>IF((AND(F72="LIVE",Y72=TRUE)),IF(VLOOKUP(A72,[1]RawData!A:DJ,87,FALSE)="","No Lifespan Date",VLOOKUP(A72,[1]RawData!A:DJ,87,FALSE)),"")</f>
        <v/>
      </c>
      <c r="AE72" s="57" t="str">
        <f>IF(F72="LIVE",IF(VLOOKUP(A72,[1]RawData!A:DJ,100,FALSE)="","No Change Driver",VLOOKUP(A72,[1]RawData!A:DJ,100,FALSE)),"")</f>
        <v>Xoserve Internal CR (business improvement initiative)</v>
      </c>
      <c r="AF72" s="57" t="str">
        <f>IF(F72="LIVE",IF(VLOOKUP(A72,[1]RawData!A:DJ,101,FALSE)="","No Change Beneficiary",VLOOKUP(A72,[1]RawData!A:DJ,101,FALSE)),"")</f>
        <v>Xoserve Only</v>
      </c>
      <c r="AG72" s="57" t="b">
        <f>VLOOKUP(A72,[1]RawData!A:DJ,102,FALSE)</f>
        <v>0</v>
      </c>
      <c r="AH72" s="57" t="b">
        <f>VLOOKUP(A72,[1]RawData!A:DJ,103,FALSE)</f>
        <v>0</v>
      </c>
      <c r="AI72" s="57" t="b">
        <f>VLOOKUP(A72,[1]RawData!A:DJ,104,FALSE)</f>
        <v>0</v>
      </c>
      <c r="AJ72" s="57" t="str">
        <f>IF(F72="LIVE",IF(VLOOKUP(A72,[1]RawData!A:DJ,106,FALSE)="","No DSC Service Area",VLOOKUP(A72,[1]RawData!A:DJ,106,FALSE)),"")</f>
        <v>Service Area 23: Internal</v>
      </c>
      <c r="AK72" s="57" t="str">
        <f>IF(F72="LIVE",IF(VLOOKUP(A72,[1]RawData!A:DJ,107,FALSE)="","No Number of impacted DSC Service Areas",VLOOKUP(A72,[1]RawData!A:DJ,107,FALSE)),"")</f>
        <v>None (Xoserve internal initiative)</v>
      </c>
      <c r="AL72" s="57" t="str">
        <f>IF(F72="LIVE",IF(VLOOKUP(A72,[1]RawData!A:DJ,108,FALSE)="","No Change Improvement Scale",VLOOKUP(A72,[1]RawData!A:DJ,108,FALSE)),"")</f>
        <v>Medium</v>
      </c>
      <c r="AM72" s="60" t="b">
        <f>VLOOKUP(A72,[1]RawData!A:DJ,88,FALSE)</f>
        <v>0</v>
      </c>
      <c r="AN72" s="60" t="b">
        <f>VLOOKUP(A72,[1]RawData!A:DJ,90,FALSE)</f>
        <v>0</v>
      </c>
      <c r="AO72" s="60" t="b">
        <f>VLOOKUP(A72,[1]RawData!A:DJ,89,FALSE)</f>
        <v>0</v>
      </c>
      <c r="AP72" s="60" t="b">
        <f>VLOOKUP(A72,[1]RawData!A:DJ,109,FALSE)</f>
        <v>0</v>
      </c>
      <c r="AQ72" s="60" t="b">
        <f>VLOOKUP(A72,[1]RawData!A:DJ,96,FALSE)</f>
        <v>0</v>
      </c>
      <c r="AR72" s="60" t="b">
        <f>VLOOKUP(A72,[1]RawData!A:DJ,110,FALSE)</f>
        <v>0</v>
      </c>
      <c r="AS72" s="57" t="str">
        <f>IF(VLOOKUP($A72,[1]RawData!$A:$DJ,111,FALSE)="","No Date",VLOOKUP($A72,[1]RawData!$A:$DJ,111,FALSE))</f>
        <v>No Date</v>
      </c>
      <c r="AT72" s="57" t="str">
        <f>IF(VLOOKUP($A72,[1]RawData!$A:$DJ,112,FALSE)="","No Date",VLOOKUP($A72,[1]RawData!$A:$DJ,112,FALSE))</f>
        <v>No Date</v>
      </c>
      <c r="AU72" s="57" t="str">
        <f>IF(VLOOKUP($A72,[1]RawData!$A:$DJ,114,FALSE)="","No Date",VLOOKUP($A72,[1]RawData!$A:$DJ,114,FALSE))</f>
        <v>No Date</v>
      </c>
      <c r="AV72" s="57" t="str">
        <f>IF(VLOOKUP($A72,[1]RawData!$A:$DJ,113,FALSE)="","No Date",VLOOKUP($A72,[1]RawData!$A:$DJ,113,FALSE))</f>
        <v>No Date</v>
      </c>
    </row>
    <row r="73" spans="1:48" ht="30" x14ac:dyDescent="0.25">
      <c r="A73" s="62" t="s">
        <v>251</v>
      </c>
      <c r="B73" s="54" t="str">
        <f>VLOOKUP(G73,[1]StatusMappings!A:B,2,FALSE)</f>
        <v>3. Change delivered, awaiting closure approval/sign-off</v>
      </c>
      <c r="C73" s="40" t="s">
        <v>23</v>
      </c>
      <c r="D73" s="54" t="str">
        <f>VLOOKUP(A73,[1]RawData!A:DJ,2,FALSE)</f>
        <v>Introduction of a R&amp;N Minor Release Delivery Mechanism</v>
      </c>
      <c r="E73" s="54" t="str">
        <f>VLOOKUP(A73,[1]RawData!A:DJ,20,FALSE)</f>
        <v>CR (Internal)</v>
      </c>
      <c r="F73" s="51" t="str">
        <f>VLOOKUP(A73,[1]RawData!A:DJ,21,FALSE)</f>
        <v>LIVE</v>
      </c>
      <c r="G73" s="51" t="str">
        <f>VLOOKUP(A73,[1]RawData!A:DJ,3,FALSE)</f>
        <v>F1 - CCR/Closedown document in progress</v>
      </c>
      <c r="H73" s="58">
        <f t="shared" si="2"/>
        <v>0</v>
      </c>
      <c r="I73" s="58" t="str">
        <f>IF(ISNA(VLOOKUP(A73,[1]PrioritisationVariables!L:P,3,FALSE)),"",(VLOOKUP(A73,[1]PrioritisationVariables!L:P,3,FALSE)))</f>
        <v/>
      </c>
      <c r="J73" s="59" t="str">
        <f>IF(ISNA(VLOOKUP(A73,[1]PrioritisationVariables!L:P,5,FALSE)),"",(VLOOKUP(A73,[1]PrioritisationVariables!L:P,5,FALSE)))</f>
        <v/>
      </c>
      <c r="K73" s="57" t="str">
        <f>IF(F73="LIVE",IF(VLOOKUP(A73,[1]RawData!A:DJ,79,FALSE)="","No Platform",VLOOKUP(A73,[1]RawData!A:DJ,79,FALSE)),"")</f>
        <v>R &amp; N</v>
      </c>
      <c r="L73" s="57">
        <f>IF(VLOOKUP(A73,[1]RawData!A:DJ,9,FALSE)="","No Date",VLOOKUP(A73,[1]RawData!A:DJ,9,FALSE))</f>
        <v>43109</v>
      </c>
      <c r="M73" s="60" t="str">
        <f>VLOOKUP(A73,[1]RawData!A:DJ,16,FALSE)</f>
        <v>Lee Chambers</v>
      </c>
      <c r="N73" s="57" t="str">
        <f>IF(F73="LIVE",IF(VLOOKUP(A73,[1]RawData!A:DJ,19,FALSE)="","No Project Manager",VLOOKUP(A73,[1]RawData!A:DJ,19,FALSE)),"")</f>
        <v>Matt Rider</v>
      </c>
      <c r="O73" s="61" t="str">
        <f>VLOOKUP(A73,[1]RawData!A:DJ,77,FALSE)</f>
        <v/>
      </c>
      <c r="P73" s="60" t="str">
        <f>VLOOKUP(A73,[1]RawData!A:DJ,78,FALSE)</f>
        <v/>
      </c>
      <c r="Q73" s="57" t="str">
        <f>IF(F73="LIVE",IF(VLOOKUP(A73,[1]RawData!A:DJ,81,FALSE)="","No Delivery Team",VLOOKUP(A73,[1]RawData!A:DJ,81,FALSE)),"")</f>
        <v>Third Party SI / Service Provider</v>
      </c>
      <c r="R73" s="60" t="str">
        <f>VLOOKUP(A73,[1]RawData!A:DJ,80,FALSE)</f>
        <v/>
      </c>
      <c r="S73" s="57">
        <f>IF(F73="LIVE",IF(VLOOKUP(A73,[1]RawData!A:DJ,60,FALSE)="","No Date",VLOOKUP(A73,[1]RawData!A:DJ,60,FALSE)),"")</f>
        <v>43235</v>
      </c>
      <c r="T73" s="57" t="str">
        <f>IF(VLOOKUP(A73,[1]RawData!A:DJ,61,FALSE)="","No Date",VLOOKUP(A73,[1]RawData!A:DJ,61,FALSE))</f>
        <v>No Date</v>
      </c>
      <c r="U73" s="57">
        <f>IF(F73="LIVE",IF(VLOOKUP(A73,[1]RawData!A:DJ,11,FALSE)="","No Date",VLOOKUP(A73,[1]RawData!A:DJ,11,FALSE)),"")</f>
        <v>43235</v>
      </c>
      <c r="V73" s="57" t="str">
        <f>IF(F73="LIVE",IF(VLOOKUP(A73,[1]RawData!A:DJ,82,FALSE)="","No Application",VLOOKUP(A73,[1]RawData!A:DJ,82,FALSE)),"")</f>
        <v>No Application</v>
      </c>
      <c r="W73" s="57" t="str">
        <f>IF(F73="LIVE",IF(VLOOKUP(A73,[1]RawData!A:DJ,83,FALSE)="","No Process",VLOOKUP(A73,[1]RawData!A:DJ,83,FALSE)),"")</f>
        <v>No Process</v>
      </c>
      <c r="X73" s="57" t="str">
        <f>IF(F73="LIVE",IF(VLOOKUP(A73,[1]RawData!A:DJ,84,FALSE)="","No Delivery Effort",VLOOKUP(A73,[1]RawData!A:DJ,84,FALSE)),"")</f>
        <v>No Delivery Effort</v>
      </c>
      <c r="Y73" s="60" t="b">
        <f>VLOOKUP(A73,[1]RawData!A:DJ,85,FALSE)</f>
        <v>0</v>
      </c>
      <c r="Z73" s="57" t="str">
        <f>IF((AND(F73="LIVE",Y73=TRUE)),IF(VLOOKUP(A73,[1]RawData!A:DJ,86,FALSE)="","No Workaround Accountability",VLOOKUP(A73,[1]RawData!A:DJ,86,FALSE)),"")</f>
        <v/>
      </c>
      <c r="AA73" s="57" t="str">
        <f>IF((AND(F73="LIVE",Y73=TRUE)),IF(VLOOKUP(A73,[1]RawData!A:DJ,98,FALSE)="","No Workaround Frequency",VLOOKUP(A73,[1]RawData!A:DJ,98,FALSE)),"")</f>
        <v/>
      </c>
      <c r="AB73" s="57" t="str">
        <f>IF((AND(F73="LIVE",Y73=TRUE)),IF(VLOOKUP(A73,[1]RawData!A:DJ,99,FALSE)="","No Xoserve FTEs",VLOOKUP(A73,[1]RawData!A:DJ,99,FALSE)),"")</f>
        <v/>
      </c>
      <c r="AC73" s="57" t="str">
        <f>IF((AND(F73="LIVE",Y73=TRUE)),IF(VLOOKUP(A73,[1]RawData!A:DJ,94,FALSE)="","No Workaround Intensity",VLOOKUP(A73,[1]RawData!A:DJ,94,FALSE)),"")</f>
        <v/>
      </c>
      <c r="AD73" s="57" t="str">
        <f>IF((AND(F73="LIVE",Y73=TRUE)),IF(VLOOKUP(A73,[1]RawData!A:DJ,87,FALSE)="","No Lifespan Date",VLOOKUP(A73,[1]RawData!A:DJ,87,FALSE)),"")</f>
        <v/>
      </c>
      <c r="AE73" s="57" t="str">
        <f>IF(F73="LIVE",IF(VLOOKUP(A73,[1]RawData!A:DJ,100,FALSE)="","No Change Driver",VLOOKUP(A73,[1]RawData!A:DJ,100,FALSE)),"")</f>
        <v>Xoserve Internal CR (business improvement initiative)</v>
      </c>
      <c r="AF73" s="57" t="str">
        <f>IF(F73="LIVE",IF(VLOOKUP(A73,[1]RawData!A:DJ,101,FALSE)="","No Change Beneficiary",VLOOKUP(A73,[1]RawData!A:DJ,101,FALSE)),"")</f>
        <v>Xoserve Only</v>
      </c>
      <c r="AG73" s="57" t="b">
        <f>VLOOKUP(A73,[1]RawData!A:DJ,102,FALSE)</f>
        <v>0</v>
      </c>
      <c r="AH73" s="57" t="b">
        <f>VLOOKUP(A73,[1]RawData!A:DJ,103,FALSE)</f>
        <v>0</v>
      </c>
      <c r="AI73" s="57" t="b">
        <f>VLOOKUP(A73,[1]RawData!A:DJ,104,FALSE)</f>
        <v>0</v>
      </c>
      <c r="AJ73" s="57" t="str">
        <f>IF(F73="LIVE",IF(VLOOKUP(A73,[1]RawData!A:DJ,106,FALSE)="","No DSC Service Area",VLOOKUP(A73,[1]RawData!A:DJ,106,FALSE)),"")</f>
        <v>Service Area 23: Internal</v>
      </c>
      <c r="AK73" s="57" t="str">
        <f>IF(F73="LIVE",IF(VLOOKUP(A73,[1]RawData!A:DJ,107,FALSE)="","No Number of impacted DSC Service Areas",VLOOKUP(A73,[1]RawData!A:DJ,107,FALSE)),"")</f>
        <v>None (Xoserve internal initiative)</v>
      </c>
      <c r="AL73" s="57" t="str">
        <f>IF(F73="LIVE",IF(VLOOKUP(A73,[1]RawData!A:DJ,108,FALSE)="","No Change Improvement Scale",VLOOKUP(A73,[1]RawData!A:DJ,108,FALSE)),"")</f>
        <v>Medium</v>
      </c>
      <c r="AM73" s="60" t="b">
        <f>VLOOKUP(A73,[1]RawData!A:DJ,88,FALSE)</f>
        <v>0</v>
      </c>
      <c r="AN73" s="60" t="b">
        <f>VLOOKUP(A73,[1]RawData!A:DJ,90,FALSE)</f>
        <v>0</v>
      </c>
      <c r="AO73" s="60" t="b">
        <f>VLOOKUP(A73,[1]RawData!A:DJ,89,FALSE)</f>
        <v>0</v>
      </c>
      <c r="AP73" s="60" t="b">
        <f>VLOOKUP(A73,[1]RawData!A:DJ,109,FALSE)</f>
        <v>0</v>
      </c>
      <c r="AQ73" s="60" t="b">
        <f>VLOOKUP(A73,[1]RawData!A:DJ,96,FALSE)</f>
        <v>0</v>
      </c>
      <c r="AR73" s="60" t="b">
        <f>VLOOKUP(A73,[1]RawData!A:DJ,110,FALSE)</f>
        <v>0</v>
      </c>
      <c r="AS73" s="57" t="str">
        <f>IF(VLOOKUP($A73,[1]RawData!$A:$DJ,111,FALSE)="","No Date",VLOOKUP($A73,[1]RawData!$A:$DJ,111,FALSE))</f>
        <v>No Date</v>
      </c>
      <c r="AT73" s="57" t="str">
        <f>IF(VLOOKUP($A73,[1]RawData!$A:$DJ,112,FALSE)="","No Date",VLOOKUP($A73,[1]RawData!$A:$DJ,112,FALSE))</f>
        <v>No Date</v>
      </c>
      <c r="AU73" s="57" t="str">
        <f>IF(VLOOKUP($A73,[1]RawData!$A:$DJ,114,FALSE)="","No Date",VLOOKUP($A73,[1]RawData!$A:$DJ,114,FALSE))</f>
        <v>No Date</v>
      </c>
      <c r="AV73" s="57" t="str">
        <f>IF(VLOOKUP($A73,[1]RawData!$A:$DJ,113,FALSE)="","No Date",VLOOKUP($A73,[1]RawData!$A:$DJ,113,FALSE))</f>
        <v>No Date</v>
      </c>
    </row>
    <row r="74" spans="1:48" x14ac:dyDescent="0.25">
      <c r="A74" s="62" t="s">
        <v>209</v>
      </c>
      <c r="B74" s="54" t="str">
        <f>VLOOKUP(G74,[1]StatusMappings!A:B,2,FALSE)</f>
        <v>1. Start-Up (Progressing through change governance)</v>
      </c>
      <c r="C74" s="31">
        <v>43770</v>
      </c>
      <c r="D74" s="54" t="str">
        <f>VLOOKUP(A74,[1]RawData!A:DJ,2,FALSE)</f>
        <v>Delivery of Retro</v>
      </c>
      <c r="E74" s="54" t="str">
        <f>VLOOKUP(A74,[1]RawData!A:DJ,20,FALSE)</f>
        <v>CR (Internal)</v>
      </c>
      <c r="F74" s="51" t="str">
        <f>VLOOKUP(A74,[1]RawData!A:DJ,21,FALSE)</f>
        <v>LIVE</v>
      </c>
      <c r="G74" s="51" t="str">
        <f>VLOOKUP(A74,[1]RawData!A:DJ,3,FALSE)</f>
        <v>A9 - Internal change progressing through capture</v>
      </c>
      <c r="H74" s="58">
        <f t="shared" si="2"/>
        <v>0</v>
      </c>
      <c r="I74" s="58" t="str">
        <f>IF(ISNA(VLOOKUP(A74,[1]PrioritisationVariables!L:P,3,FALSE)),"",(VLOOKUP(A74,[1]PrioritisationVariables!L:P,3,FALSE)))</f>
        <v>TBP</v>
      </c>
      <c r="J74" s="59" t="str">
        <f>IF(ISNA(VLOOKUP(A74,[1]PrioritisationVariables!L:P,5,FALSE)),"",(VLOOKUP(A74,[1]PrioritisationVariables!L:P,5,FALSE)))</f>
        <v>High</v>
      </c>
      <c r="K74" s="57" t="str">
        <f>IF(F74="LIVE",IF(VLOOKUP(A74,[1]RawData!A:DJ,79,FALSE)="","No Platform",VLOOKUP(A74,[1]RawData!A:DJ,79,FALSE)),"")</f>
        <v>R &amp; N</v>
      </c>
      <c r="L74" s="57">
        <f>IF(VLOOKUP(A74,[1]RawData!A:DJ,9,FALSE)="","No Date",VLOOKUP(A74,[1]RawData!A:DJ,9,FALSE))</f>
        <v>42846</v>
      </c>
      <c r="M74" s="60" t="str">
        <f>VLOOKUP(A74,[1]RawData!A:DJ,16,FALSE)</f>
        <v>Lee Chambers</v>
      </c>
      <c r="N74" s="57" t="str">
        <f>IF(F74="LIVE",IF(VLOOKUP(A74,[1]RawData!A:DJ,19,FALSE)="","No Project Manager",VLOOKUP(A74,[1]RawData!A:DJ,19,FALSE)),"")</f>
        <v>Lee Chambers</v>
      </c>
      <c r="O74" s="61" t="str">
        <f>VLOOKUP(A74,[1]RawData!A:DJ,77,FALSE)</f>
        <v>Nov2019</v>
      </c>
      <c r="P74" s="60" t="str">
        <f>VLOOKUP(A74,[1]RawData!A:DJ,78,FALSE)</f>
        <v>UKLP IADBI319</v>
      </c>
      <c r="Q74" s="57" t="str">
        <f>IF(F74="LIVE",IF(VLOOKUP(A74,[1]RawData!A:DJ,81,FALSE)="","No Delivery Team",VLOOKUP(A74,[1]RawData!A:DJ,81,FALSE)),"")</f>
        <v>Third Party SI / Service Provider</v>
      </c>
      <c r="R74" s="60" t="str">
        <f>VLOOKUP(A74,[1]RawData!A:DJ,80,FALSE)</f>
        <v/>
      </c>
      <c r="S74" s="57">
        <f>IF(F74="LIVE",IF(VLOOKUP(A74,[1]RawData!A:DJ,60,FALSE)="","No Date",VLOOKUP(A74,[1]RawData!A:DJ,60,FALSE)),"")</f>
        <v>43644</v>
      </c>
      <c r="T74" s="57" t="str">
        <f>IF(VLOOKUP(A74,[1]RawData!A:DJ,61,FALSE)="","No Date",VLOOKUP(A74,[1]RawData!A:DJ,61,FALSE))</f>
        <v>No Date</v>
      </c>
      <c r="U74" s="57">
        <f>IF(F74="LIVE",IF(VLOOKUP(A74,[1]RawData!A:DJ,11,FALSE)="","No Date",VLOOKUP(A74,[1]RawData!A:DJ,11,FALSE)),"")</f>
        <v>43497</v>
      </c>
      <c r="V74" s="57" t="str">
        <f>IF(F74="LIVE",IF(VLOOKUP(A74,[1]RawData!A:DJ,82,FALSE)="","No Application",VLOOKUP(A74,[1]RawData!A:DJ,82,FALSE)),"")</f>
        <v>ISU</v>
      </c>
      <c r="W74" s="57" t="str">
        <f>IF(F74="LIVE",IF(VLOOKUP(A74,[1]RawData!A:DJ,83,FALSE)="","No Process",VLOOKUP(A74,[1]RawData!A:DJ,83,FALSE)),"")</f>
        <v>Other</v>
      </c>
      <c r="X74" s="57" t="str">
        <f>IF(F74="LIVE",IF(VLOOKUP(A74,[1]RawData!A:DJ,84,FALSE)="","No Delivery Effort",VLOOKUP(A74,[1]RawData!A:DJ,84,FALSE)),"")</f>
        <v>31-100days</v>
      </c>
      <c r="Y74" s="60" t="b">
        <f>VLOOKUP(A74,[1]RawData!A:DJ,85,FALSE)</f>
        <v>0</v>
      </c>
      <c r="Z74" s="57" t="str">
        <f>IF((AND(F74="LIVE",Y74=TRUE)),IF(VLOOKUP(A74,[1]RawData!A:DJ,86,FALSE)="","No Workaround Accountability",VLOOKUP(A74,[1]RawData!A:DJ,86,FALSE)),"")</f>
        <v/>
      </c>
      <c r="AA74" s="57" t="str">
        <f>IF((AND(F74="LIVE",Y74=TRUE)),IF(VLOOKUP(A74,[1]RawData!A:DJ,98,FALSE)="","No Workaround Frequency",VLOOKUP(A74,[1]RawData!A:DJ,98,FALSE)),"")</f>
        <v/>
      </c>
      <c r="AB74" s="57" t="str">
        <f>IF((AND(F74="LIVE",Y74=TRUE)),IF(VLOOKUP(A74,[1]RawData!A:DJ,99,FALSE)="","No Xoserve FTEs",VLOOKUP(A74,[1]RawData!A:DJ,99,FALSE)),"")</f>
        <v/>
      </c>
      <c r="AC74" s="57" t="str">
        <f>IF((AND(F74="LIVE",Y74=TRUE)),IF(VLOOKUP(A74,[1]RawData!A:DJ,94,FALSE)="","No Workaround Intensity",VLOOKUP(A74,[1]RawData!A:DJ,94,FALSE)),"")</f>
        <v/>
      </c>
      <c r="AD74" s="57" t="str">
        <f>IF((AND(F74="LIVE",Y74=TRUE)),IF(VLOOKUP(A74,[1]RawData!A:DJ,87,FALSE)="","No Lifespan Date",VLOOKUP(A74,[1]RawData!A:DJ,87,FALSE)),"")</f>
        <v/>
      </c>
      <c r="AE74" s="57" t="str">
        <f>IF(F74="LIVE",IF(VLOOKUP(A74,[1]RawData!A:DJ,100,FALSE)="","No Change Driver",VLOOKUP(A74,[1]RawData!A:DJ,100,FALSE)),"")</f>
        <v>MOD/Ofgem</v>
      </c>
      <c r="AF74" s="57" t="str">
        <f>IF(F74="LIVE",IF(VLOOKUP(A74,[1]RawData!A:DJ,101,FALSE)="","No Change Beneficiary",VLOOKUP(A74,[1]RawData!A:DJ,101,FALSE)),"")</f>
        <v>Multiple Market Groups</v>
      </c>
      <c r="AG74" s="57" t="b">
        <f>VLOOKUP(A74,[1]RawData!A:DJ,102,FALSE)</f>
        <v>1</v>
      </c>
      <c r="AH74" s="57" t="b">
        <f>VLOOKUP(A74,[1]RawData!A:DJ,103,FALSE)</f>
        <v>1</v>
      </c>
      <c r="AI74" s="57" t="b">
        <f>VLOOKUP(A74,[1]RawData!A:DJ,104,FALSE)</f>
        <v>1</v>
      </c>
      <c r="AJ74" s="57" t="str">
        <f>IF(F74="LIVE",IF(VLOOKUP(A74,[1]RawData!A:DJ,106,FALSE)="","No DSC Service Area",VLOOKUP(A74,[1]RawData!A:DJ,106,FALSE)),"")</f>
        <v>Service Area 1: Manage Supply Point Registration</v>
      </c>
      <c r="AK74" s="57" t="str">
        <f>IF(F74="LIVE",IF(VLOOKUP(A74,[1]RawData!A:DJ,107,FALSE)="","No Number of impacted DSC Service Areas",VLOOKUP(A74,[1]RawData!A:DJ,107,FALSE)),"")</f>
        <v>Five to Twenty</v>
      </c>
      <c r="AL74" s="57" t="str">
        <f>IF(F74="LIVE",IF(VLOOKUP(A74,[1]RawData!A:DJ,108,FALSE)="","No Change Improvement Scale",VLOOKUP(A74,[1]RawData!A:DJ,108,FALSE)),"")</f>
        <v>Medium</v>
      </c>
      <c r="AM74" s="60" t="b">
        <f>VLOOKUP(A74,[1]RawData!A:DJ,88,FALSE)</f>
        <v>0</v>
      </c>
      <c r="AN74" s="60" t="b">
        <f>VLOOKUP(A74,[1]RawData!A:DJ,90,FALSE)</f>
        <v>0</v>
      </c>
      <c r="AO74" s="60" t="b">
        <f>VLOOKUP(A74,[1]RawData!A:DJ,89,FALSE)</f>
        <v>0</v>
      </c>
      <c r="AP74" s="60" t="b">
        <f>VLOOKUP(A74,[1]RawData!A:DJ,109,FALSE)</f>
        <v>0</v>
      </c>
      <c r="AQ74" s="60" t="b">
        <f>VLOOKUP(A74,[1]RawData!A:DJ,96,FALSE)</f>
        <v>0</v>
      </c>
      <c r="AR74" s="60" t="b">
        <f>VLOOKUP(A74,[1]RawData!A:DJ,110,FALSE)</f>
        <v>0</v>
      </c>
      <c r="AS74" s="57" t="str">
        <f>IF(VLOOKUP($A74,[1]RawData!$A:$DJ,111,FALSE)="","No Date",VLOOKUP($A74,[1]RawData!$A:$DJ,111,FALSE))</f>
        <v>No Date</v>
      </c>
      <c r="AT74" s="57" t="str">
        <f>IF(VLOOKUP($A74,[1]RawData!$A:$DJ,112,FALSE)="","No Date",VLOOKUP($A74,[1]RawData!$A:$DJ,112,FALSE))</f>
        <v>No Date</v>
      </c>
      <c r="AU74" s="57" t="str">
        <f>IF(VLOOKUP($A74,[1]RawData!$A:$DJ,114,FALSE)="","No Date",VLOOKUP($A74,[1]RawData!$A:$DJ,114,FALSE))</f>
        <v>No Date</v>
      </c>
      <c r="AV74" s="57" t="str">
        <f>IF(VLOOKUP($A74,[1]RawData!$A:$DJ,113,FALSE)="","No Date",VLOOKUP($A74,[1]RawData!$A:$DJ,113,FALSE))</f>
        <v>No Date</v>
      </c>
    </row>
    <row r="75" spans="1:48" x14ac:dyDescent="0.25">
      <c r="A75" s="62" t="s">
        <v>253</v>
      </c>
      <c r="B75" s="54" t="str">
        <f>VLOOKUP(G75,[1]StatusMappings!A:B,2,FALSE)</f>
        <v>2. Change sanction/approved and in project delivery</v>
      </c>
      <c r="C75" s="40" t="s">
        <v>22</v>
      </c>
      <c r="D75" s="54" t="str">
        <f>VLOOKUP(A75,[1]RawData!A:DJ,2,FALSE)</f>
        <v>Provision of a New Project Track UK Link Environment</v>
      </c>
      <c r="E75" s="54" t="str">
        <f>VLOOKUP(A75,[1]RawData!A:DJ,20,FALSE)</f>
        <v>CR (Internal)</v>
      </c>
      <c r="F75" s="51" t="str">
        <f>VLOOKUP(A75,[1]RawData!A:DJ,21,FALSE)</f>
        <v>LIVE</v>
      </c>
      <c r="G75" s="51" t="str">
        <f>VLOOKUP(A75,[1]RawData!A:DJ,3,FALSE)</f>
        <v>D1 - Change in delivery</v>
      </c>
      <c r="H75" s="58">
        <f t="shared" si="2"/>
        <v>0</v>
      </c>
      <c r="I75" s="58" t="str">
        <f>IF(ISNA(VLOOKUP(A75,[1]PrioritisationVariables!L:P,3,FALSE)),"",(VLOOKUP(A75,[1]PrioritisationVariables!L:P,3,FALSE)))</f>
        <v/>
      </c>
      <c r="J75" s="59" t="str">
        <f>IF(ISNA(VLOOKUP(A75,[1]PrioritisationVariables!L:P,5,FALSE)),"",(VLOOKUP(A75,[1]PrioritisationVariables!L:P,5,FALSE)))</f>
        <v/>
      </c>
      <c r="K75" s="57" t="str">
        <f>IF(F75="LIVE",IF(VLOOKUP(A75,[1]RawData!A:DJ,79,FALSE)="","No Platform",VLOOKUP(A75,[1]RawData!A:DJ,79,FALSE)),"")</f>
        <v>R &amp; N</v>
      </c>
      <c r="L75" s="57">
        <f>IF(VLOOKUP(A75,[1]RawData!A:DJ,9,FALSE)="","No Date",VLOOKUP(A75,[1]RawData!A:DJ,9,FALSE))</f>
        <v>43108</v>
      </c>
      <c r="M75" s="60" t="str">
        <f>VLOOKUP(A75,[1]RawData!A:DJ,16,FALSE)</f>
        <v>Lee Chambers</v>
      </c>
      <c r="N75" s="57" t="str">
        <f>IF(F75="LIVE",IF(VLOOKUP(A75,[1]RawData!A:DJ,19,FALSE)="","No Project Manager",VLOOKUP(A75,[1]RawData!A:DJ,19,FALSE)),"")</f>
        <v>Lee Chambers</v>
      </c>
      <c r="O75" s="61" t="str">
        <f>VLOOKUP(A75,[1]RawData!A:DJ,77,FALSE)</f>
        <v/>
      </c>
      <c r="P75" s="60" t="str">
        <f>VLOOKUP(A75,[1]RawData!A:DJ,78,FALSE)</f>
        <v/>
      </c>
      <c r="Q75" s="57" t="str">
        <f>IF(F75="LIVE",IF(VLOOKUP(A75,[1]RawData!A:DJ,81,FALSE)="","No Delivery Team",VLOOKUP(A75,[1]RawData!A:DJ,81,FALSE)),"")</f>
        <v>Third Party SI / Service Provider</v>
      </c>
      <c r="R75" s="60" t="str">
        <f>VLOOKUP(A75,[1]RawData!A:DJ,80,FALSE)</f>
        <v/>
      </c>
      <c r="S75" s="57">
        <f>IF(F75="LIVE",IF(VLOOKUP(A75,[1]RawData!A:DJ,60,FALSE)="","No Date",VLOOKUP(A75,[1]RawData!A:DJ,60,FALSE)),"")</f>
        <v>43344</v>
      </c>
      <c r="T75" s="57" t="str">
        <f>IF(VLOOKUP(A75,[1]RawData!A:DJ,61,FALSE)="","No Date",VLOOKUP(A75,[1]RawData!A:DJ,61,FALSE))</f>
        <v>No Date</v>
      </c>
      <c r="U75" s="57">
        <f>IF(F75="LIVE",IF(VLOOKUP(A75,[1]RawData!A:DJ,11,FALSE)="","No Date",VLOOKUP(A75,[1]RawData!A:DJ,11,FALSE)),"")</f>
        <v>43266</v>
      </c>
      <c r="V75" s="57" t="str">
        <f>IF(F75="LIVE",IF(VLOOKUP(A75,[1]RawData!A:DJ,82,FALSE)="","No Application",VLOOKUP(A75,[1]RawData!A:DJ,82,FALSE)),"")</f>
        <v>No Application</v>
      </c>
      <c r="W75" s="57" t="str">
        <f>IF(F75="LIVE",IF(VLOOKUP(A75,[1]RawData!A:DJ,83,FALSE)="","No Process",VLOOKUP(A75,[1]RawData!A:DJ,83,FALSE)),"")</f>
        <v>No Process</v>
      </c>
      <c r="X75" s="57" t="str">
        <f>IF(F75="LIVE",IF(VLOOKUP(A75,[1]RawData!A:DJ,84,FALSE)="","No Delivery Effort",VLOOKUP(A75,[1]RawData!A:DJ,84,FALSE)),"")</f>
        <v>No Delivery Effort</v>
      </c>
      <c r="Y75" s="60" t="b">
        <f>VLOOKUP(A75,[1]RawData!A:DJ,85,FALSE)</f>
        <v>0</v>
      </c>
      <c r="Z75" s="57" t="str">
        <f>IF((AND(F75="LIVE",Y75=TRUE)),IF(VLOOKUP(A75,[1]RawData!A:DJ,86,FALSE)="","No Workaround Accountability",VLOOKUP(A75,[1]RawData!A:DJ,86,FALSE)),"")</f>
        <v/>
      </c>
      <c r="AA75" s="57" t="str">
        <f>IF((AND(F75="LIVE",Y75=TRUE)),IF(VLOOKUP(A75,[1]RawData!A:DJ,98,FALSE)="","No Workaround Frequency",VLOOKUP(A75,[1]RawData!A:DJ,98,FALSE)),"")</f>
        <v/>
      </c>
      <c r="AB75" s="57" t="str">
        <f>IF((AND(F75="LIVE",Y75=TRUE)),IF(VLOOKUP(A75,[1]RawData!A:DJ,99,FALSE)="","No Xoserve FTEs",VLOOKUP(A75,[1]RawData!A:DJ,99,FALSE)),"")</f>
        <v/>
      </c>
      <c r="AC75" s="57" t="str">
        <f>IF((AND(F75="LIVE",Y75=TRUE)),IF(VLOOKUP(A75,[1]RawData!A:DJ,94,FALSE)="","No Workaround Intensity",VLOOKUP(A75,[1]RawData!A:DJ,94,FALSE)),"")</f>
        <v/>
      </c>
      <c r="AD75" s="57" t="str">
        <f>IF((AND(F75="LIVE",Y75=TRUE)),IF(VLOOKUP(A75,[1]RawData!A:DJ,87,FALSE)="","No Lifespan Date",VLOOKUP(A75,[1]RawData!A:DJ,87,FALSE)),"")</f>
        <v/>
      </c>
      <c r="AE75" s="57" t="str">
        <f>IF(F75="LIVE",IF(VLOOKUP(A75,[1]RawData!A:DJ,100,FALSE)="","No Change Driver",VLOOKUP(A75,[1]RawData!A:DJ,100,FALSE)),"")</f>
        <v>Xoserve Internal CR (business improvement initiative)</v>
      </c>
      <c r="AF75" s="57" t="str">
        <f>IF(F75="LIVE",IF(VLOOKUP(A75,[1]RawData!A:DJ,101,FALSE)="","No Change Beneficiary",VLOOKUP(A75,[1]RawData!A:DJ,101,FALSE)),"")</f>
        <v>Xoserve Only</v>
      </c>
      <c r="AG75" s="57" t="b">
        <f>VLOOKUP(A75,[1]RawData!A:DJ,102,FALSE)</f>
        <v>0</v>
      </c>
      <c r="AH75" s="57" t="b">
        <f>VLOOKUP(A75,[1]RawData!A:DJ,103,FALSE)</f>
        <v>0</v>
      </c>
      <c r="AI75" s="57" t="b">
        <f>VLOOKUP(A75,[1]RawData!A:DJ,104,FALSE)</f>
        <v>0</v>
      </c>
      <c r="AJ75" s="57" t="str">
        <f>IF(F75="LIVE",IF(VLOOKUP(A75,[1]RawData!A:DJ,106,FALSE)="","No DSC Service Area",VLOOKUP(A75,[1]RawData!A:DJ,106,FALSE)),"")</f>
        <v>Service Area 23: Internal</v>
      </c>
      <c r="AK75" s="57" t="str">
        <f>IF(F75="LIVE",IF(VLOOKUP(A75,[1]RawData!A:DJ,107,FALSE)="","No Number of impacted DSC Service Areas",VLOOKUP(A75,[1]RawData!A:DJ,107,FALSE)),"")</f>
        <v>None (Xoserve internal initiative)</v>
      </c>
      <c r="AL75" s="57" t="str">
        <f>IF(F75="LIVE",IF(VLOOKUP(A75,[1]RawData!A:DJ,108,FALSE)="","No Change Improvement Scale",VLOOKUP(A75,[1]RawData!A:DJ,108,FALSE)),"")</f>
        <v>Medium</v>
      </c>
      <c r="AM75" s="60" t="b">
        <f>VLOOKUP(A75,[1]RawData!A:DJ,88,FALSE)</f>
        <v>0</v>
      </c>
      <c r="AN75" s="60" t="b">
        <f>VLOOKUP(A75,[1]RawData!A:DJ,90,FALSE)</f>
        <v>0</v>
      </c>
      <c r="AO75" s="60" t="b">
        <f>VLOOKUP(A75,[1]RawData!A:DJ,89,FALSE)</f>
        <v>0</v>
      </c>
      <c r="AP75" s="60" t="b">
        <f>VLOOKUP(A75,[1]RawData!A:DJ,109,FALSE)</f>
        <v>0</v>
      </c>
      <c r="AQ75" s="60" t="b">
        <f>VLOOKUP(A75,[1]RawData!A:DJ,96,FALSE)</f>
        <v>0</v>
      </c>
      <c r="AR75" s="60" t="b">
        <f>VLOOKUP(A75,[1]RawData!A:DJ,110,FALSE)</f>
        <v>0</v>
      </c>
      <c r="AS75" s="57" t="str">
        <f>IF(VLOOKUP($A75,[1]RawData!$A:$DJ,111,FALSE)="","No Date",VLOOKUP($A75,[1]RawData!$A:$DJ,111,FALSE))</f>
        <v>No Date</v>
      </c>
      <c r="AT75" s="57" t="str">
        <f>IF(VLOOKUP($A75,[1]RawData!$A:$DJ,112,FALSE)="","No Date",VLOOKUP($A75,[1]RawData!$A:$DJ,112,FALSE))</f>
        <v>No Date</v>
      </c>
      <c r="AU75" s="57" t="str">
        <f>IF(VLOOKUP($A75,[1]RawData!$A:$DJ,114,FALSE)="","No Date",VLOOKUP($A75,[1]RawData!$A:$DJ,114,FALSE))</f>
        <v>No Date</v>
      </c>
      <c r="AV75" s="57" t="str">
        <f>IF(VLOOKUP($A75,[1]RawData!$A:$DJ,113,FALSE)="","No Date",VLOOKUP($A75,[1]RawData!$A:$DJ,113,FALSE))</f>
        <v>No Date</v>
      </c>
    </row>
    <row r="76" spans="1:48" x14ac:dyDescent="0.25">
      <c r="A76" s="62" t="s">
        <v>254</v>
      </c>
      <c r="B76" s="54" t="str">
        <f>VLOOKUP(G76,[1]StatusMappings!A:B,2,FALSE)</f>
        <v>1. Start-Up (Progressing through change governance)</v>
      </c>
      <c r="C76" s="40" t="s">
        <v>26</v>
      </c>
      <c r="D76" s="54" t="str">
        <f>VLOOKUP(A76,[1]RawData!A:DJ,2,FALSE)</f>
        <v>Central Switching Services</v>
      </c>
      <c r="E76" s="54" t="str">
        <f>VLOOKUP(A76,[1]RawData!A:DJ,20,FALSE)</f>
        <v>CR (Internal)</v>
      </c>
      <c r="F76" s="51" t="str">
        <f>VLOOKUP(A76,[1]RawData!A:DJ,21,FALSE)</f>
        <v>LIVE</v>
      </c>
      <c r="G76" s="51" t="str">
        <f>VLOOKUP(A76,[1]RawData!A:DJ,3,FALSE)</f>
        <v>A9 - Internal change progressing through capture</v>
      </c>
      <c r="H76" s="58">
        <f t="shared" si="2"/>
        <v>0</v>
      </c>
      <c r="I76" s="58" t="str">
        <f>IF(ISNA(VLOOKUP(A76,[1]PrioritisationVariables!L:P,3,FALSE)),"",(VLOOKUP(A76,[1]PrioritisationVariables!L:P,3,FALSE)))</f>
        <v/>
      </c>
      <c r="J76" s="59" t="str">
        <f>IF(ISNA(VLOOKUP(A76,[1]PrioritisationVariables!L:P,5,FALSE)),"",(VLOOKUP(A76,[1]PrioritisationVariables!L:P,5,FALSE)))</f>
        <v/>
      </c>
      <c r="K76" s="57" t="str">
        <f>IF(F76="LIVE",IF(VLOOKUP(A76,[1]RawData!A:DJ,79,FALSE)="","No Platform",VLOOKUP(A76,[1]RawData!A:DJ,79,FALSE)),"")</f>
        <v>R &amp; N</v>
      </c>
      <c r="L76" s="57">
        <f>IF(VLOOKUP(A76,[1]RawData!A:DJ,9,FALSE)="","No Date",VLOOKUP(A76,[1]RawData!A:DJ,9,FALSE))</f>
        <v>43117</v>
      </c>
      <c r="M76" s="60" t="str">
        <f>VLOOKUP(A76,[1]RawData!A:DJ,16,FALSE)</f>
        <v>Andy Earnshaw</v>
      </c>
      <c r="N76" s="57" t="str">
        <f>IF(F76="LIVE",IF(VLOOKUP(A76,[1]RawData!A:DJ,19,FALSE)="","No Project Manager",VLOOKUP(A76,[1]RawData!A:DJ,19,FALSE)),"")</f>
        <v>Smitha Pichrikat</v>
      </c>
      <c r="O76" s="61" t="str">
        <f>VLOOKUP(A76,[1]RawData!A:DJ,77,FALSE)</f>
        <v/>
      </c>
      <c r="P76" s="60" t="str">
        <f>VLOOKUP(A76,[1]RawData!A:DJ,78,FALSE)</f>
        <v/>
      </c>
      <c r="Q76" s="57" t="str">
        <f>IF(F76="LIVE",IF(VLOOKUP(A76,[1]RawData!A:DJ,81,FALSE)="","No Delivery Team",VLOOKUP(A76,[1]RawData!A:DJ,81,FALSE)),"")</f>
        <v>Third Party SI / Service Provider</v>
      </c>
      <c r="R76" s="60" t="str">
        <f>VLOOKUP(A76,[1]RawData!A:DJ,80,FALSE)</f>
        <v/>
      </c>
      <c r="S76" s="57">
        <f>IF(F76="LIVE",IF(VLOOKUP(A76,[1]RawData!A:DJ,60,FALSE)="","No Date",VLOOKUP(A76,[1]RawData!A:DJ,60,FALSE)),"")</f>
        <v>44620</v>
      </c>
      <c r="T76" s="57" t="str">
        <f>IF(VLOOKUP(A76,[1]RawData!A:DJ,61,FALSE)="","No Date",VLOOKUP(A76,[1]RawData!A:DJ,61,FALSE))</f>
        <v>No Date</v>
      </c>
      <c r="U76" s="57">
        <f>IF(F76="LIVE",IF(VLOOKUP(A76,[1]RawData!A:DJ,11,FALSE)="","No Date",VLOOKUP(A76,[1]RawData!A:DJ,11,FALSE)),"")</f>
        <v>44166</v>
      </c>
      <c r="V76" s="57" t="str">
        <f>IF(F76="LIVE",IF(VLOOKUP(A76,[1]RawData!A:DJ,82,FALSE)="","No Application",VLOOKUP(A76,[1]RawData!A:DJ,82,FALSE)),"")</f>
        <v>Other</v>
      </c>
      <c r="W76" s="57" t="str">
        <f>IF(F76="LIVE",IF(VLOOKUP(A76,[1]RawData!A:DJ,83,FALSE)="","No Process",VLOOKUP(A76,[1]RawData!A:DJ,83,FALSE)),"")</f>
        <v>Other</v>
      </c>
      <c r="X76" s="57" t="str">
        <f>IF(F76="LIVE",IF(VLOOKUP(A76,[1]RawData!A:DJ,84,FALSE)="","No Delivery Effort",VLOOKUP(A76,[1]RawData!A:DJ,84,FALSE)),"")</f>
        <v>100+ days</v>
      </c>
      <c r="Y76" s="60" t="b">
        <f>VLOOKUP(A76,[1]RawData!A:DJ,85,FALSE)</f>
        <v>0</v>
      </c>
      <c r="Z76" s="57" t="str">
        <f>IF((AND(F76="LIVE",Y76=TRUE)),IF(VLOOKUP(A76,[1]RawData!A:DJ,86,FALSE)="","No Workaround Accountability",VLOOKUP(A76,[1]RawData!A:DJ,86,FALSE)),"")</f>
        <v/>
      </c>
      <c r="AA76" s="57" t="str">
        <f>IF((AND(F76="LIVE",Y76=TRUE)),IF(VLOOKUP(A76,[1]RawData!A:DJ,98,FALSE)="","No Workaround Frequency",VLOOKUP(A76,[1]RawData!A:DJ,98,FALSE)),"")</f>
        <v/>
      </c>
      <c r="AB76" s="57" t="str">
        <f>IF((AND(F76="LIVE",Y76=TRUE)),IF(VLOOKUP(A76,[1]RawData!A:DJ,99,FALSE)="","No Xoserve FTEs",VLOOKUP(A76,[1]RawData!A:DJ,99,FALSE)),"")</f>
        <v/>
      </c>
      <c r="AC76" s="57" t="str">
        <f>IF((AND(F76="LIVE",Y76=TRUE)),IF(VLOOKUP(A76,[1]RawData!A:DJ,94,FALSE)="","No Workaround Intensity",VLOOKUP(A76,[1]RawData!A:DJ,94,FALSE)),"")</f>
        <v/>
      </c>
      <c r="AD76" s="57" t="str">
        <f>IF((AND(F76="LIVE",Y76=TRUE)),IF(VLOOKUP(A76,[1]RawData!A:DJ,87,FALSE)="","No Lifespan Date",VLOOKUP(A76,[1]RawData!A:DJ,87,FALSE)),"")</f>
        <v/>
      </c>
      <c r="AE76" s="57" t="str">
        <f>IF(F76="LIVE",IF(VLOOKUP(A76,[1]RawData!A:DJ,100,FALSE)="","No Change Driver",VLOOKUP(A76,[1]RawData!A:DJ,100,FALSE)),"")</f>
        <v>MOD/Ofgem</v>
      </c>
      <c r="AF76" s="57" t="str">
        <f>IF(F76="LIVE",IF(VLOOKUP(A76,[1]RawData!A:DJ,101,FALSE)="","No Change Beneficiary",VLOOKUP(A76,[1]RawData!A:DJ,101,FALSE)),"")</f>
        <v>Xoserve Only</v>
      </c>
      <c r="AG76" s="57" t="b">
        <f>VLOOKUP(A76,[1]RawData!A:DJ,102,FALSE)</f>
        <v>0</v>
      </c>
      <c r="AH76" s="57" t="b">
        <f>VLOOKUP(A76,[1]RawData!A:DJ,103,FALSE)</f>
        <v>0</v>
      </c>
      <c r="AI76" s="57" t="b">
        <f>VLOOKUP(A76,[1]RawData!A:DJ,104,FALSE)</f>
        <v>0</v>
      </c>
      <c r="AJ76" s="57" t="str">
        <f>IF(F76="LIVE",IF(VLOOKUP(A76,[1]RawData!A:DJ,106,FALSE)="","No DSC Service Area",VLOOKUP(A76,[1]RawData!A:DJ,106,FALSE)),"")</f>
        <v>Service Area 23: Internal</v>
      </c>
      <c r="AK76" s="57" t="str">
        <f>IF(F76="LIVE",IF(VLOOKUP(A76,[1]RawData!A:DJ,107,FALSE)="","No Number of impacted DSC Service Areas",VLOOKUP(A76,[1]RawData!A:DJ,107,FALSE)),"")</f>
        <v>None (Xoserve internal initiative)</v>
      </c>
      <c r="AL76" s="57" t="str">
        <f>IF(F76="LIVE",IF(VLOOKUP(A76,[1]RawData!A:DJ,108,FALSE)="","No Change Improvement Scale",VLOOKUP(A76,[1]RawData!A:DJ,108,FALSE)),"")</f>
        <v>Medium</v>
      </c>
      <c r="AM76" s="60" t="b">
        <f>VLOOKUP(A76,[1]RawData!A:DJ,88,FALSE)</f>
        <v>0</v>
      </c>
      <c r="AN76" s="60" t="b">
        <f>VLOOKUP(A76,[1]RawData!A:DJ,90,FALSE)</f>
        <v>0</v>
      </c>
      <c r="AO76" s="60" t="b">
        <f>VLOOKUP(A76,[1]RawData!A:DJ,89,FALSE)</f>
        <v>0</v>
      </c>
      <c r="AP76" s="60" t="b">
        <f>VLOOKUP(A76,[1]RawData!A:DJ,109,FALSE)</f>
        <v>0</v>
      </c>
      <c r="AQ76" s="60" t="b">
        <f>VLOOKUP(A76,[1]RawData!A:DJ,96,FALSE)</f>
        <v>0</v>
      </c>
      <c r="AR76" s="60" t="b">
        <f>VLOOKUP(A76,[1]RawData!A:DJ,110,FALSE)</f>
        <v>0</v>
      </c>
      <c r="AS76" s="57" t="str">
        <f>IF(VLOOKUP($A76,[1]RawData!$A:$DJ,111,FALSE)="","No Date",VLOOKUP($A76,[1]RawData!$A:$DJ,111,FALSE))</f>
        <v>No Date</v>
      </c>
      <c r="AT76" s="57" t="str">
        <f>IF(VLOOKUP($A76,[1]RawData!$A:$DJ,112,FALSE)="","No Date",VLOOKUP($A76,[1]RawData!$A:$DJ,112,FALSE))</f>
        <v>No Date</v>
      </c>
      <c r="AU76" s="57" t="str">
        <f>IF(VLOOKUP($A76,[1]RawData!$A:$DJ,114,FALSE)="","No Date",VLOOKUP($A76,[1]RawData!$A:$DJ,114,FALSE))</f>
        <v>No Date</v>
      </c>
      <c r="AV76" s="57" t="str">
        <f>IF(VLOOKUP($A76,[1]RawData!$A:$DJ,113,FALSE)="","No Date",VLOOKUP($A76,[1]RawData!$A:$DJ,113,FALSE))</f>
        <v>No Date</v>
      </c>
    </row>
    <row r="77" spans="1:48" x14ac:dyDescent="0.25">
      <c r="A77" s="62" t="s">
        <v>255</v>
      </c>
      <c r="B77" s="54" t="str">
        <f>VLOOKUP(G77,[1]StatusMappings!A:B,2,FALSE)</f>
        <v>1. Start-Up (Progressing through change governance)</v>
      </c>
      <c r="C77" s="40" t="s">
        <v>26</v>
      </c>
      <c r="D77" s="54" t="str">
        <f>VLOOKUP(A77,[1]RawData!A:DJ,2,FALSE)</f>
        <v>Consequential Central Switching Services</v>
      </c>
      <c r="E77" s="54" t="str">
        <f>VLOOKUP(A77,[1]RawData!A:DJ,20,FALSE)</f>
        <v>CR (Internal)</v>
      </c>
      <c r="F77" s="51" t="str">
        <f>VLOOKUP(A77,[1]RawData!A:DJ,21,FALSE)</f>
        <v>LIVE</v>
      </c>
      <c r="G77" s="51" t="str">
        <f>VLOOKUP(A77,[1]RawData!A:DJ,3,FALSE)</f>
        <v>A9 - Internal change progressing through capture</v>
      </c>
      <c r="H77" s="58">
        <f t="shared" si="2"/>
        <v>0</v>
      </c>
      <c r="I77" s="58" t="str">
        <f>IF(ISNA(VLOOKUP(A77,[1]PrioritisationVariables!L:P,3,FALSE)),"",(VLOOKUP(A77,[1]PrioritisationVariables!L:P,3,FALSE)))</f>
        <v/>
      </c>
      <c r="J77" s="59" t="str">
        <f>IF(ISNA(VLOOKUP(A77,[1]PrioritisationVariables!L:P,5,FALSE)),"",(VLOOKUP(A77,[1]PrioritisationVariables!L:P,5,FALSE)))</f>
        <v/>
      </c>
      <c r="K77" s="57" t="str">
        <f>IF(F77="LIVE",IF(VLOOKUP(A77,[1]RawData!A:DJ,79,FALSE)="","No Platform",VLOOKUP(A77,[1]RawData!A:DJ,79,FALSE)),"")</f>
        <v>R &amp; N</v>
      </c>
      <c r="L77" s="57">
        <f>IF(VLOOKUP(A77,[1]RawData!A:DJ,9,FALSE)="","No Date",VLOOKUP(A77,[1]RawData!A:DJ,9,FALSE))</f>
        <v>43168</v>
      </c>
      <c r="M77" s="60" t="str">
        <f>VLOOKUP(A77,[1]RawData!A:DJ,16,FALSE)</f>
        <v>Andy Earnshaw</v>
      </c>
      <c r="N77" s="57" t="str">
        <f>IF(F77="LIVE",IF(VLOOKUP(A77,[1]RawData!A:DJ,19,FALSE)="","No Project Manager",VLOOKUP(A77,[1]RawData!A:DJ,19,FALSE)),"")</f>
        <v>Smitha Pichrikat</v>
      </c>
      <c r="O77" s="61" t="str">
        <f>VLOOKUP(A77,[1]RawData!A:DJ,77,FALSE)</f>
        <v/>
      </c>
      <c r="P77" s="60" t="str">
        <f>VLOOKUP(A77,[1]RawData!A:DJ,78,FALSE)</f>
        <v/>
      </c>
      <c r="Q77" s="57" t="str">
        <f>IF(F77="LIVE",IF(VLOOKUP(A77,[1]RawData!A:DJ,81,FALSE)="","No Delivery Team",VLOOKUP(A77,[1]RawData!A:DJ,81,FALSE)),"")</f>
        <v>Third Party SI / Service Provider</v>
      </c>
      <c r="R77" s="60" t="str">
        <f>VLOOKUP(A77,[1]RawData!A:DJ,80,FALSE)</f>
        <v/>
      </c>
      <c r="S77" s="57">
        <f>IF(F77="LIVE",IF(VLOOKUP(A77,[1]RawData!A:DJ,60,FALSE)="","No Date",VLOOKUP(A77,[1]RawData!A:DJ,60,FALSE)),"")</f>
        <v>43983</v>
      </c>
      <c r="T77" s="57" t="str">
        <f>IF(VLOOKUP(A77,[1]RawData!A:DJ,61,FALSE)="","No Date",VLOOKUP(A77,[1]RawData!A:DJ,61,FALSE))</f>
        <v>No Date</v>
      </c>
      <c r="U77" s="57">
        <f>IF(F77="LIVE",IF(VLOOKUP(A77,[1]RawData!A:DJ,11,FALSE)="","No Date",VLOOKUP(A77,[1]RawData!A:DJ,11,FALSE)),"")</f>
        <v>43983</v>
      </c>
      <c r="V77" s="57" t="str">
        <f>IF(F77="LIVE",IF(VLOOKUP(A77,[1]RawData!A:DJ,82,FALSE)="","No Application",VLOOKUP(A77,[1]RawData!A:DJ,82,FALSE)),"")</f>
        <v>ISU</v>
      </c>
      <c r="W77" s="57" t="str">
        <f>IF(F77="LIVE",IF(VLOOKUP(A77,[1]RawData!A:DJ,83,FALSE)="","No Process",VLOOKUP(A77,[1]RawData!A:DJ,83,FALSE)),"")</f>
        <v>SPA</v>
      </c>
      <c r="X77" s="57" t="str">
        <f>IF(F77="LIVE",IF(VLOOKUP(A77,[1]RawData!A:DJ,84,FALSE)="","No Delivery Effort",VLOOKUP(A77,[1]RawData!A:DJ,84,FALSE)),"")</f>
        <v>100+ days</v>
      </c>
      <c r="Y77" s="60" t="b">
        <f>VLOOKUP(A77,[1]RawData!A:DJ,85,FALSE)</f>
        <v>0</v>
      </c>
      <c r="Z77" s="57" t="str">
        <f>IF((AND(F77="LIVE",Y77=TRUE)),IF(VLOOKUP(A77,[1]RawData!A:DJ,86,FALSE)="","No Workaround Accountability",VLOOKUP(A77,[1]RawData!A:DJ,86,FALSE)),"")</f>
        <v/>
      </c>
      <c r="AA77" s="57" t="str">
        <f>IF((AND(F77="LIVE",Y77=TRUE)),IF(VLOOKUP(A77,[1]RawData!A:DJ,98,FALSE)="","No Workaround Frequency",VLOOKUP(A77,[1]RawData!A:DJ,98,FALSE)),"")</f>
        <v/>
      </c>
      <c r="AB77" s="57" t="str">
        <f>IF((AND(F77="LIVE",Y77=TRUE)),IF(VLOOKUP(A77,[1]RawData!A:DJ,99,FALSE)="","No Xoserve FTEs",VLOOKUP(A77,[1]RawData!A:DJ,99,FALSE)),"")</f>
        <v/>
      </c>
      <c r="AC77" s="57" t="str">
        <f>IF((AND(F77="LIVE",Y77=TRUE)),IF(VLOOKUP(A77,[1]RawData!A:DJ,94,FALSE)="","No Workaround Intensity",VLOOKUP(A77,[1]RawData!A:DJ,94,FALSE)),"")</f>
        <v/>
      </c>
      <c r="AD77" s="57" t="str">
        <f>IF((AND(F77="LIVE",Y77=TRUE)),IF(VLOOKUP(A77,[1]RawData!A:DJ,87,FALSE)="","No Lifespan Date",VLOOKUP(A77,[1]RawData!A:DJ,87,FALSE)),"")</f>
        <v/>
      </c>
      <c r="AE77" s="57" t="str">
        <f>IF(F77="LIVE",IF(VLOOKUP(A77,[1]RawData!A:DJ,100,FALSE)="","No Change Driver",VLOOKUP(A77,[1]RawData!A:DJ,100,FALSE)),"")</f>
        <v>License Condition</v>
      </c>
      <c r="AF77" s="57" t="str">
        <f>IF(F77="LIVE",IF(VLOOKUP(A77,[1]RawData!A:DJ,101,FALSE)="","No Change Beneficiary",VLOOKUP(A77,[1]RawData!A:DJ,101,FALSE)),"")</f>
        <v>All UK Gas Market Participants</v>
      </c>
      <c r="AG77" s="57" t="b">
        <f>VLOOKUP(A77,[1]RawData!A:DJ,102,FALSE)</f>
        <v>1</v>
      </c>
      <c r="AH77" s="57" t="b">
        <f>VLOOKUP(A77,[1]RawData!A:DJ,103,FALSE)</f>
        <v>1</v>
      </c>
      <c r="AI77" s="57" t="b">
        <f>VLOOKUP(A77,[1]RawData!A:DJ,104,FALSE)</f>
        <v>1</v>
      </c>
      <c r="AJ77" s="57" t="str">
        <f>IF(F77="LIVE",IF(VLOOKUP(A77,[1]RawData!A:DJ,106,FALSE)="","No DSC Service Area",VLOOKUP(A77,[1]RawData!A:DJ,106,FALSE)),"")</f>
        <v>Service Area 1: Manage Supply Point Registration</v>
      </c>
      <c r="AK77" s="57" t="str">
        <f>IF(F77="LIVE",IF(VLOOKUP(A77,[1]RawData!A:DJ,107,FALSE)="","No Number of impacted DSC Service Areas",VLOOKUP(A77,[1]RawData!A:DJ,107,FALSE)),"")</f>
        <v>Five to Twenty</v>
      </c>
      <c r="AL77" s="57" t="str">
        <f>IF(F77="LIVE",IF(VLOOKUP(A77,[1]RawData!A:DJ,108,FALSE)="","No Change Improvement Scale",VLOOKUP(A77,[1]RawData!A:DJ,108,FALSE)),"")</f>
        <v>High</v>
      </c>
      <c r="AM77" s="60" t="b">
        <f>VLOOKUP(A77,[1]RawData!A:DJ,88,FALSE)</f>
        <v>1</v>
      </c>
      <c r="AN77" s="60" t="b">
        <f>VLOOKUP(A77,[1]RawData!A:DJ,90,FALSE)</f>
        <v>1</v>
      </c>
      <c r="AO77" s="60" t="b">
        <f>VLOOKUP(A77,[1]RawData!A:DJ,89,FALSE)</f>
        <v>1</v>
      </c>
      <c r="AP77" s="60" t="b">
        <f>VLOOKUP(A77,[1]RawData!A:DJ,109,FALSE)</f>
        <v>0</v>
      </c>
      <c r="AQ77" s="60" t="b">
        <f>VLOOKUP(A77,[1]RawData!A:DJ,96,FALSE)</f>
        <v>0</v>
      </c>
      <c r="AR77" s="60" t="b">
        <f>VLOOKUP(A77,[1]RawData!A:DJ,110,FALSE)</f>
        <v>1</v>
      </c>
      <c r="AS77" s="57" t="str">
        <f>IF(VLOOKUP($A77,[1]RawData!$A:$DJ,111,FALSE)="","No Date",VLOOKUP($A77,[1]RawData!$A:$DJ,111,FALSE))</f>
        <v>No Date</v>
      </c>
      <c r="AT77" s="57" t="str">
        <f>IF(VLOOKUP($A77,[1]RawData!$A:$DJ,112,FALSE)="","No Date",VLOOKUP($A77,[1]RawData!$A:$DJ,112,FALSE))</f>
        <v>No Date</v>
      </c>
      <c r="AU77" s="57" t="str">
        <f>IF(VLOOKUP($A77,[1]RawData!$A:$DJ,114,FALSE)="","No Date",VLOOKUP($A77,[1]RawData!$A:$DJ,114,FALSE))</f>
        <v>No Date</v>
      </c>
      <c r="AV77" s="57" t="str">
        <f>IF(VLOOKUP($A77,[1]RawData!$A:$DJ,113,FALSE)="","No Date",VLOOKUP($A77,[1]RawData!$A:$DJ,113,FALSE))</f>
        <v>No Date</v>
      </c>
    </row>
    <row r="78" spans="1:48" ht="30" x14ac:dyDescent="0.25">
      <c r="A78" s="62" t="s">
        <v>256</v>
      </c>
      <c r="B78" s="54" t="str">
        <f>VLOOKUP(G78,[1]StatusMappings!A:B,2,FALSE)</f>
        <v>1. Start-Up (Progressing through change governance)</v>
      </c>
      <c r="C78" s="56" t="s">
        <v>152</v>
      </c>
      <c r="D78" s="54" t="str">
        <f>VLOOKUP(A78,[1]RawData!A:DJ,2,FALSE)</f>
        <v>Address Maintenance Solution</v>
      </c>
      <c r="E78" s="54" t="str">
        <f>VLOOKUP(A78,[1]RawData!A:DJ,20,FALSE)</f>
        <v>CR (Internal)</v>
      </c>
      <c r="F78" s="51" t="str">
        <f>VLOOKUP(A78,[1]RawData!A:DJ,21,FALSE)</f>
        <v>LIVE</v>
      </c>
      <c r="G78" s="51" t="str">
        <f>VLOOKUP(A78,[1]RawData!A:DJ,3,FALSE)</f>
        <v>A9 - Internal change progressing through capture</v>
      </c>
      <c r="H78" s="58">
        <f t="shared" si="2"/>
        <v>0</v>
      </c>
      <c r="I78" s="58" t="str">
        <f>IF(ISNA(VLOOKUP(A78,[1]PrioritisationVariables!L:P,3,FALSE)),"",(VLOOKUP(A78,[1]PrioritisationVariables!L:P,3,FALSE)))</f>
        <v/>
      </c>
      <c r="J78" s="59" t="str">
        <f>IF(ISNA(VLOOKUP(A78,[1]PrioritisationVariables!L:P,5,FALSE)),"",(VLOOKUP(A78,[1]PrioritisationVariables!L:P,5,FALSE)))</f>
        <v/>
      </c>
      <c r="K78" s="57" t="str">
        <f>IF(F78="LIVE",IF(VLOOKUP(A78,[1]RawData!A:DJ,79,FALSE)="","No Platform",VLOOKUP(A78,[1]RawData!A:DJ,79,FALSE)),"")</f>
        <v>R &amp; N</v>
      </c>
      <c r="L78" s="57">
        <f>IF(VLOOKUP(A78,[1]RawData!A:DJ,9,FALSE)="","No Date",VLOOKUP(A78,[1]RawData!A:DJ,9,FALSE))</f>
        <v>43193</v>
      </c>
      <c r="M78" s="60" t="str">
        <f>VLOOKUP(A78,[1]RawData!A:DJ,16,FALSE)</f>
        <v>Nandini Kundu</v>
      </c>
      <c r="N78" s="57" t="str">
        <f>IF(F78="LIVE",IF(VLOOKUP(A78,[1]RawData!A:DJ,19,FALSE)="","No Project Manager",VLOOKUP(A78,[1]RawData!A:DJ,19,FALSE)),"")</f>
        <v>Simon Harris</v>
      </c>
      <c r="O78" s="61" t="str">
        <f>VLOOKUP(A78,[1]RawData!A:DJ,77,FALSE)</f>
        <v/>
      </c>
      <c r="P78" s="60" t="str">
        <f>VLOOKUP(A78,[1]RawData!A:DJ,78,FALSE)</f>
        <v/>
      </c>
      <c r="Q78" s="57" t="str">
        <f>IF(F78="LIVE",IF(VLOOKUP(A78,[1]RawData!A:DJ,81,FALSE)="","No Delivery Team",VLOOKUP(A78,[1]RawData!A:DJ,81,FALSE)),"")</f>
        <v>Third Party SI / Service Provider</v>
      </c>
      <c r="R78" s="60" t="str">
        <f>VLOOKUP(A78,[1]RawData!A:DJ,80,FALSE)</f>
        <v/>
      </c>
      <c r="S78" s="57">
        <f>IF(F78="LIVE",IF(VLOOKUP(A78,[1]RawData!A:DJ,60,FALSE)="","No Date",VLOOKUP(A78,[1]RawData!A:DJ,60,FALSE)),"")</f>
        <v>43374</v>
      </c>
      <c r="T78" s="57" t="str">
        <f>IF(VLOOKUP(A78,[1]RawData!A:DJ,61,FALSE)="","No Date",VLOOKUP(A78,[1]RawData!A:DJ,61,FALSE))</f>
        <v>No Date</v>
      </c>
      <c r="U78" s="57">
        <f>IF(F78="LIVE",IF(VLOOKUP(A78,[1]RawData!A:DJ,11,FALSE)="","No Date",VLOOKUP(A78,[1]RawData!A:DJ,11,FALSE)),"")</f>
        <v>43374</v>
      </c>
      <c r="V78" s="57" t="str">
        <f>IF(F78="LIVE",IF(VLOOKUP(A78,[1]RawData!A:DJ,82,FALSE)="","No Application",VLOOKUP(A78,[1]RawData!A:DJ,82,FALSE)),"")</f>
        <v>ISU</v>
      </c>
      <c r="W78" s="57" t="str">
        <f>IF(F78="LIVE",IF(VLOOKUP(A78,[1]RawData!A:DJ,83,FALSE)="","No Process",VLOOKUP(A78,[1]RawData!A:DJ,83,FALSE)),"")</f>
        <v>SPA</v>
      </c>
      <c r="X78" s="57" t="str">
        <f>IF(F78="LIVE",IF(VLOOKUP(A78,[1]RawData!A:DJ,84,FALSE)="","No Delivery Effort",VLOOKUP(A78,[1]RawData!A:DJ,84,FALSE)),"")</f>
        <v>60-100 days</v>
      </c>
      <c r="Y78" s="60" t="b">
        <f>VLOOKUP(A78,[1]RawData!A:DJ,85,FALSE)</f>
        <v>0</v>
      </c>
      <c r="Z78" s="57" t="str">
        <f>IF((AND(F78="LIVE",Y78=TRUE)),IF(VLOOKUP(A78,[1]RawData!A:DJ,86,FALSE)="","No Workaround Accountability",VLOOKUP(A78,[1]RawData!A:DJ,86,FALSE)),"")</f>
        <v/>
      </c>
      <c r="AA78" s="57" t="str">
        <f>IF((AND(F78="LIVE",Y78=TRUE)),IF(VLOOKUP(A78,[1]RawData!A:DJ,98,FALSE)="","No Workaround Frequency",VLOOKUP(A78,[1]RawData!A:DJ,98,FALSE)),"")</f>
        <v/>
      </c>
      <c r="AB78" s="57" t="str">
        <f>IF((AND(F78="LIVE",Y78=TRUE)),IF(VLOOKUP(A78,[1]RawData!A:DJ,99,FALSE)="","No Xoserve FTEs",VLOOKUP(A78,[1]RawData!A:DJ,99,FALSE)),"")</f>
        <v/>
      </c>
      <c r="AC78" s="57" t="str">
        <f>IF((AND(F78="LIVE",Y78=TRUE)),IF(VLOOKUP(A78,[1]RawData!A:DJ,94,FALSE)="","No Workaround Intensity",VLOOKUP(A78,[1]RawData!A:DJ,94,FALSE)),"")</f>
        <v/>
      </c>
      <c r="AD78" s="57" t="str">
        <f>IF((AND(F78="LIVE",Y78=TRUE)),IF(VLOOKUP(A78,[1]RawData!A:DJ,87,FALSE)="","No Lifespan Date",VLOOKUP(A78,[1]RawData!A:DJ,87,FALSE)),"")</f>
        <v/>
      </c>
      <c r="AE78" s="57" t="str">
        <f>IF(F78="LIVE",IF(VLOOKUP(A78,[1]RawData!A:DJ,100,FALSE)="","No Change Driver",VLOOKUP(A78,[1]RawData!A:DJ,100,FALSE)),"")</f>
        <v>License Condition</v>
      </c>
      <c r="AF78" s="57" t="str">
        <f>IF(F78="LIVE",IF(VLOOKUP(A78,[1]RawData!A:DJ,101,FALSE)="","No Change Beneficiary",VLOOKUP(A78,[1]RawData!A:DJ,101,FALSE)),"")</f>
        <v>All UK Gas Market Participants</v>
      </c>
      <c r="AG78" s="57" t="b">
        <f>VLOOKUP(A78,[1]RawData!A:DJ,102,FALSE)</f>
        <v>1</v>
      </c>
      <c r="AH78" s="57" t="b">
        <f>VLOOKUP(A78,[1]RawData!A:DJ,103,FALSE)</f>
        <v>1</v>
      </c>
      <c r="AI78" s="57" t="b">
        <f>VLOOKUP(A78,[1]RawData!A:DJ,104,FALSE)</f>
        <v>1</v>
      </c>
      <c r="AJ78" s="57" t="str">
        <f>IF(F78="LIVE",IF(VLOOKUP(A78,[1]RawData!A:DJ,106,FALSE)="","No DSC Service Area",VLOOKUP(A78,[1]RawData!A:DJ,106,FALSE)),"")</f>
        <v>Service Area 1: Manage Supply Point Registration</v>
      </c>
      <c r="AK78" s="57" t="str">
        <f>IF(F78="LIVE",IF(VLOOKUP(A78,[1]RawData!A:DJ,107,FALSE)="","No Number of impacted DSC Service Areas",VLOOKUP(A78,[1]RawData!A:DJ,107,FALSE)),"")</f>
        <v>One</v>
      </c>
      <c r="AL78" s="57" t="str">
        <f>IF(F78="LIVE",IF(VLOOKUP(A78,[1]RawData!A:DJ,108,FALSE)="","No Change Improvement Scale",VLOOKUP(A78,[1]RawData!A:DJ,108,FALSE)),"")</f>
        <v>Medium</v>
      </c>
      <c r="AM78" s="60" t="b">
        <f>VLOOKUP(A78,[1]RawData!A:DJ,88,FALSE)</f>
        <v>0</v>
      </c>
      <c r="AN78" s="60" t="b">
        <f>VLOOKUP(A78,[1]RawData!A:DJ,90,FALSE)</f>
        <v>0</v>
      </c>
      <c r="AO78" s="60" t="b">
        <f>VLOOKUP(A78,[1]RawData!A:DJ,89,FALSE)</f>
        <v>0</v>
      </c>
      <c r="AP78" s="60" t="b">
        <f>VLOOKUP(A78,[1]RawData!A:DJ,109,FALSE)</f>
        <v>0</v>
      </c>
      <c r="AQ78" s="60" t="b">
        <f>VLOOKUP(A78,[1]RawData!A:DJ,96,FALSE)</f>
        <v>0</v>
      </c>
      <c r="AR78" s="60" t="b">
        <f>VLOOKUP(A78,[1]RawData!A:DJ,110,FALSE)</f>
        <v>0</v>
      </c>
      <c r="AS78" s="57" t="str">
        <f>IF(VLOOKUP($A78,[1]RawData!$A:$DJ,111,FALSE)="","No Date",VLOOKUP($A78,[1]RawData!$A:$DJ,111,FALSE))</f>
        <v>No Date</v>
      </c>
      <c r="AT78" s="57" t="str">
        <f>IF(VLOOKUP($A78,[1]RawData!$A:$DJ,112,FALSE)="","No Date",VLOOKUP($A78,[1]RawData!$A:$DJ,112,FALSE))</f>
        <v>No Date</v>
      </c>
      <c r="AU78" s="57" t="str">
        <f>IF(VLOOKUP($A78,[1]RawData!$A:$DJ,114,FALSE)="","No Date",VLOOKUP($A78,[1]RawData!$A:$DJ,114,FALSE))</f>
        <v>No Date</v>
      </c>
      <c r="AV78" s="57" t="str">
        <f>IF(VLOOKUP($A78,[1]RawData!$A:$DJ,113,FALSE)="","No Date",VLOOKUP($A78,[1]RawData!$A:$DJ,113,FALSE))</f>
        <v>No Date</v>
      </c>
    </row>
    <row r="79" spans="1:48" x14ac:dyDescent="0.25">
      <c r="A79" s="62" t="s">
        <v>236</v>
      </c>
      <c r="B79" s="54" t="str">
        <f>VLOOKUP(G79,[1]StatusMappings!A:B,2,FALSE)</f>
        <v>1. Start-Up (Progressing through change governance)</v>
      </c>
      <c r="C79" s="40" t="s">
        <v>158</v>
      </c>
      <c r="D79" s="54" t="str">
        <f>VLOOKUP(A79,[1]RawData!A:DJ,2,FALSE)</f>
        <v>RGMA Activity on Transfer Date</v>
      </c>
      <c r="E79" s="54" t="str">
        <f>VLOOKUP(A79,[1]RawData!A:DJ,20,FALSE)</f>
        <v>CR (Internal)</v>
      </c>
      <c r="F79" s="51" t="str">
        <f>VLOOKUP(A79,[1]RawData!A:DJ,21,FALSE)</f>
        <v>LIVE</v>
      </c>
      <c r="G79" s="51" t="str">
        <f>VLOOKUP(A79,[1]RawData!A:DJ,3,FALSE)</f>
        <v>B1 - Start Up In Progress (Awaiting PAT/RACI)</v>
      </c>
      <c r="H79" s="58">
        <f t="shared" si="2"/>
        <v>0</v>
      </c>
      <c r="I79" s="58" t="str">
        <f>IF(ISNA(VLOOKUP(A79,[1]PrioritisationVariables!L:P,3,FALSE)),"",(VLOOKUP(A79,[1]PrioritisationVariables!L:P,3,FALSE)))</f>
        <v/>
      </c>
      <c r="J79" s="59" t="str">
        <f>IF(ISNA(VLOOKUP(A79,[1]PrioritisationVariables!L:P,5,FALSE)),"",(VLOOKUP(A79,[1]PrioritisationVariables!L:P,5,FALSE)))</f>
        <v/>
      </c>
      <c r="K79" s="57" t="str">
        <f>IF(F79="LIVE",IF(VLOOKUP(A79,[1]RawData!A:DJ,79,FALSE)="","No Platform",VLOOKUP(A79,[1]RawData!A:DJ,79,FALSE)),"")</f>
        <v>R &amp; N</v>
      </c>
      <c r="L79" s="57">
        <f>IF(VLOOKUP(A79,[1]RawData!A:DJ,9,FALSE)="","No Date",VLOOKUP(A79,[1]RawData!A:DJ,9,FALSE))</f>
        <v>43151</v>
      </c>
      <c r="M79" s="60" t="str">
        <f>VLOOKUP(A79,[1]RawData!A:DJ,16,FALSE)</f>
        <v>John Harris</v>
      </c>
      <c r="N79" s="57" t="str">
        <f>IF(F79="LIVE",IF(VLOOKUP(A79,[1]RawData!A:DJ,19,FALSE)="","No Project Manager",VLOOKUP(A79,[1]RawData!A:DJ,19,FALSE)),"")</f>
        <v>Matt Rider</v>
      </c>
      <c r="O79" s="61" t="str">
        <f>VLOOKUP(A79,[1]RawData!A:DJ,77,FALSE)</f>
        <v>Sep2018</v>
      </c>
      <c r="P79" s="60" t="str">
        <f>VLOOKUP(A79,[1]RawData!A:DJ,78,FALSE)</f>
        <v/>
      </c>
      <c r="Q79" s="57" t="str">
        <f>IF(F79="LIVE",IF(VLOOKUP(A79,[1]RawData!A:DJ,81,FALSE)="","No Delivery Team",VLOOKUP(A79,[1]RawData!A:DJ,81,FALSE)),"")</f>
        <v>Third Party SI / Service Provider</v>
      </c>
      <c r="R79" s="60" t="str">
        <f>VLOOKUP(A79,[1]RawData!A:DJ,80,FALSE)</f>
        <v/>
      </c>
      <c r="S79" s="57">
        <f>IF(F79="LIVE",IF(VLOOKUP(A79,[1]RawData!A:DJ,60,FALSE)="","No Date",VLOOKUP(A79,[1]RawData!A:DJ,60,FALSE)),"")</f>
        <v>43353</v>
      </c>
      <c r="T79" s="57" t="str">
        <f>IF(VLOOKUP(A79,[1]RawData!A:DJ,61,FALSE)="","No Date",VLOOKUP(A79,[1]RawData!A:DJ,61,FALSE))</f>
        <v>No Date</v>
      </c>
      <c r="U79" s="57">
        <f>IF(F79="LIVE",IF(VLOOKUP(A79,[1]RawData!A:DJ,11,FALSE)="","No Date",VLOOKUP(A79,[1]RawData!A:DJ,11,FALSE)),"")</f>
        <v>43191</v>
      </c>
      <c r="V79" s="57" t="str">
        <f>IF(F79="LIVE",IF(VLOOKUP(A79,[1]RawData!A:DJ,82,FALSE)="","No Application",VLOOKUP(A79,[1]RawData!A:DJ,82,FALSE)),"")</f>
        <v>ISU</v>
      </c>
      <c r="W79" s="57" t="str">
        <f>IF(F79="LIVE",IF(VLOOKUP(A79,[1]RawData!A:DJ,83,FALSE)="","No Process",VLOOKUP(A79,[1]RawData!A:DJ,83,FALSE)),"")</f>
        <v>Reads</v>
      </c>
      <c r="X79" s="57" t="str">
        <f>IF(F79="LIVE",IF(VLOOKUP(A79,[1]RawData!A:DJ,84,FALSE)="","No Delivery Effort",VLOOKUP(A79,[1]RawData!A:DJ,84,FALSE)),"")</f>
        <v>100+ days</v>
      </c>
      <c r="Y79" s="60" t="b">
        <f>VLOOKUP(A79,[1]RawData!A:DJ,85,FALSE)</f>
        <v>0</v>
      </c>
      <c r="Z79" s="57" t="str">
        <f>IF((AND(F79="LIVE",Y79=TRUE)),IF(VLOOKUP(A79,[1]RawData!A:DJ,86,FALSE)="","No Workaround Accountability",VLOOKUP(A79,[1]RawData!A:DJ,86,FALSE)),"")</f>
        <v/>
      </c>
      <c r="AA79" s="57" t="str">
        <f>IF((AND(F79="LIVE",Y79=TRUE)),IF(VLOOKUP(A79,[1]RawData!A:DJ,98,FALSE)="","No Workaround Frequency",VLOOKUP(A79,[1]RawData!A:DJ,98,FALSE)),"")</f>
        <v/>
      </c>
      <c r="AB79" s="57" t="str">
        <f>IF((AND(F79="LIVE",Y79=TRUE)),IF(VLOOKUP(A79,[1]RawData!A:DJ,99,FALSE)="","No Xoserve FTEs",VLOOKUP(A79,[1]RawData!A:DJ,99,FALSE)),"")</f>
        <v/>
      </c>
      <c r="AC79" s="57" t="str">
        <f>IF((AND(F79="LIVE",Y79=TRUE)),IF(VLOOKUP(A79,[1]RawData!A:DJ,94,FALSE)="","No Workaround Intensity",VLOOKUP(A79,[1]RawData!A:DJ,94,FALSE)),"")</f>
        <v/>
      </c>
      <c r="AD79" s="57" t="str">
        <f>IF((AND(F79="LIVE",Y79=TRUE)),IF(VLOOKUP(A79,[1]RawData!A:DJ,87,FALSE)="","No Lifespan Date",VLOOKUP(A79,[1]RawData!A:DJ,87,FALSE)),"")</f>
        <v/>
      </c>
      <c r="AE79" s="57" t="str">
        <f>IF(F79="LIVE",IF(VLOOKUP(A79,[1]RawData!A:DJ,100,FALSE)="","No Change Driver",VLOOKUP(A79,[1]RawData!A:DJ,100,FALSE)),"")</f>
        <v>Xoserve Internal CR (business improvement initiative)</v>
      </c>
      <c r="AF79" s="57" t="str">
        <f>IF(F79="LIVE",IF(VLOOKUP(A79,[1]RawData!A:DJ,101,FALSE)="","No Change Beneficiary",VLOOKUP(A79,[1]RawData!A:DJ,101,FALSE)),"")</f>
        <v>All UK Gas Market Participants</v>
      </c>
      <c r="AG79" s="57" t="b">
        <f>VLOOKUP(A79,[1]RawData!A:DJ,102,FALSE)</f>
        <v>1</v>
      </c>
      <c r="AH79" s="57" t="b">
        <f>VLOOKUP(A79,[1]RawData!A:DJ,103,FALSE)</f>
        <v>0</v>
      </c>
      <c r="AI79" s="57" t="b">
        <f>VLOOKUP(A79,[1]RawData!A:DJ,104,FALSE)</f>
        <v>0</v>
      </c>
      <c r="AJ79" s="57" t="str">
        <f>IF(F79="LIVE",IF(VLOOKUP(A79,[1]RawData!A:DJ,106,FALSE)="","No DSC Service Area",VLOOKUP(A79,[1]RawData!A:DJ,106,FALSE)),"")</f>
        <v>Service Area 23: Internal</v>
      </c>
      <c r="AK79" s="57" t="str">
        <f>IF(F79="LIVE",IF(VLOOKUP(A79,[1]RawData!A:DJ,107,FALSE)="","No Number of impacted DSC Service Areas",VLOOKUP(A79,[1]RawData!A:DJ,107,FALSE)),"")</f>
        <v>Two to Five</v>
      </c>
      <c r="AL79" s="57" t="str">
        <f>IF(F79="LIVE",IF(VLOOKUP(A79,[1]RawData!A:DJ,108,FALSE)="","No Change Improvement Scale",VLOOKUP(A79,[1]RawData!A:DJ,108,FALSE)),"")</f>
        <v>High</v>
      </c>
      <c r="AM79" s="60" t="b">
        <f>VLOOKUP(A79,[1]RawData!A:DJ,88,FALSE)</f>
        <v>1</v>
      </c>
      <c r="AN79" s="60" t="b">
        <f>VLOOKUP(A79,[1]RawData!A:DJ,90,FALSE)</f>
        <v>1</v>
      </c>
      <c r="AO79" s="60" t="b">
        <f>VLOOKUP(A79,[1]RawData!A:DJ,89,FALSE)</f>
        <v>0</v>
      </c>
      <c r="AP79" s="60" t="b">
        <f>VLOOKUP(A79,[1]RawData!A:DJ,109,FALSE)</f>
        <v>0</v>
      </c>
      <c r="AQ79" s="60" t="b">
        <f>VLOOKUP(A79,[1]RawData!A:DJ,96,FALSE)</f>
        <v>1</v>
      </c>
      <c r="AR79" s="60" t="b">
        <f>VLOOKUP(A79,[1]RawData!A:DJ,110,FALSE)</f>
        <v>1</v>
      </c>
      <c r="AS79" s="57" t="str">
        <f>IF(VLOOKUP($A79,[1]RawData!$A:$DJ,111,FALSE)="","No Date",VLOOKUP($A79,[1]RawData!$A:$DJ,111,FALSE))</f>
        <v>No Date</v>
      </c>
      <c r="AT79" s="57" t="str">
        <f>IF(VLOOKUP($A79,[1]RawData!$A:$DJ,112,FALSE)="","No Date",VLOOKUP($A79,[1]RawData!$A:$DJ,112,FALSE))</f>
        <v>No Date</v>
      </c>
      <c r="AU79" s="57" t="str">
        <f>IF(VLOOKUP($A79,[1]RawData!$A:$DJ,114,FALSE)="","No Date",VLOOKUP($A79,[1]RawData!$A:$DJ,114,FALSE))</f>
        <v>No Date</v>
      </c>
      <c r="AV79" s="57" t="str">
        <f>IF(VLOOKUP($A79,[1]RawData!$A:$DJ,113,FALSE)="","No Date",VLOOKUP($A79,[1]RawData!$A:$DJ,113,FALSE))</f>
        <v>No Date</v>
      </c>
    </row>
    <row r="80" spans="1:48" ht="30" x14ac:dyDescent="0.25">
      <c r="A80" s="62" t="s">
        <v>258</v>
      </c>
      <c r="B80" s="54" t="str">
        <f>VLOOKUP(G80,[1]StatusMappings!A:B,2,FALSE)</f>
        <v>2. Change sanction/approved and in project delivery</v>
      </c>
      <c r="C80" s="40" t="s">
        <v>24</v>
      </c>
      <c r="D80" s="54" t="str">
        <f>VLOOKUP(A80,[1]RawData!A:DJ,2,FALSE)</f>
        <v>Read validation – increasing outer tolerance value for specific AQ bands for Class 3 &amp; 4 Meter Points</v>
      </c>
      <c r="E80" s="54" t="str">
        <f>VLOOKUP(A80,[1]RawData!A:DJ,20,FALSE)</f>
        <v>CP</v>
      </c>
      <c r="F80" s="51" t="str">
        <f>VLOOKUP(A80,[1]RawData!A:DJ,21,FALSE)</f>
        <v>LIVE</v>
      </c>
      <c r="G80" s="51" t="str">
        <f>VLOOKUP(A80,[1]RawData!A:DJ,3,FALSE)</f>
        <v>D1 - Change in delivery</v>
      </c>
      <c r="H80" s="58">
        <f t="shared" si="2"/>
        <v>0</v>
      </c>
      <c r="I80" s="58" t="str">
        <f>IF(ISNA(VLOOKUP(A80,[1]PrioritisationVariables!L:P,3,FALSE)),"",(VLOOKUP(A80,[1]PrioritisationVariables!L:P,3,FALSE)))</f>
        <v/>
      </c>
      <c r="J80" s="59" t="str">
        <f>IF(ISNA(VLOOKUP(A80,[1]PrioritisationVariables!L:P,5,FALSE)),"",(VLOOKUP(A80,[1]PrioritisationVariables!L:P,5,FALSE)))</f>
        <v/>
      </c>
      <c r="K80" s="57" t="str">
        <f>IF(F80="LIVE",IF(VLOOKUP(A80,[1]RawData!A:DJ,79,FALSE)="","No Platform",VLOOKUP(A80,[1]RawData!A:DJ,79,FALSE)),"")</f>
        <v>R &amp; N</v>
      </c>
      <c r="L80" s="57">
        <f>IF(VLOOKUP(A80,[1]RawData!A:DJ,9,FALSE)="","No Date",VLOOKUP(A80,[1]RawData!A:DJ,9,FALSE))</f>
        <v>43215</v>
      </c>
      <c r="M80" s="60" t="str">
        <f>VLOOKUP(A80,[1]RawData!A:DJ,16,FALSE)</f>
        <v>Emma Smith</v>
      </c>
      <c r="N80" s="57" t="str">
        <f>IF(F80="LIVE",IF(VLOOKUP(A80,[1]RawData!A:DJ,19,FALSE)="","No Project Manager",VLOOKUP(A80,[1]RawData!A:DJ,19,FALSE)),"")</f>
        <v>Padmini Duvvuri</v>
      </c>
      <c r="O80" s="61" t="str">
        <f>VLOOKUP(A80,[1]RawData!A:DJ,77,FALSE)</f>
        <v/>
      </c>
      <c r="P80" s="60" t="str">
        <f>VLOOKUP(A80,[1]RawData!A:DJ,78,FALSE)</f>
        <v/>
      </c>
      <c r="Q80" s="57" t="str">
        <f>IF(F80="LIVE",IF(VLOOKUP(A80,[1]RawData!A:DJ,81,FALSE)="","No Delivery Team",VLOOKUP(A80,[1]RawData!A:DJ,81,FALSE)),"")</f>
        <v>Third Party SI / Service Provider</v>
      </c>
      <c r="R80" s="60" t="str">
        <f>VLOOKUP(A80,[1]RawData!A:DJ,80,FALSE)</f>
        <v/>
      </c>
      <c r="S80" s="57">
        <f>IF(F80="LIVE",IF(VLOOKUP(A80,[1]RawData!A:DJ,60,FALSE)="","No Date",VLOOKUP(A80,[1]RawData!A:DJ,60,FALSE)),"")</f>
        <v>43314</v>
      </c>
      <c r="T80" s="57" t="str">
        <f>IF(VLOOKUP(A80,[1]RawData!A:DJ,61,FALSE)="","No Date",VLOOKUP(A80,[1]RawData!A:DJ,61,FALSE))</f>
        <v>No Date</v>
      </c>
      <c r="U80" s="57">
        <f>IF(F80="LIVE",IF(VLOOKUP(A80,[1]RawData!A:DJ,11,FALSE)="","No Date",VLOOKUP(A80,[1]RawData!A:DJ,11,FALSE)),"")</f>
        <v>43252</v>
      </c>
      <c r="V80" s="57" t="str">
        <f>IF(F80="LIVE",IF(VLOOKUP(A80,[1]RawData!A:DJ,82,FALSE)="","No Application",VLOOKUP(A80,[1]RawData!A:DJ,82,FALSE)),"")</f>
        <v>ISU</v>
      </c>
      <c r="W80" s="57" t="str">
        <f>IF(F80="LIVE",IF(VLOOKUP(A80,[1]RawData!A:DJ,83,FALSE)="","No Process",VLOOKUP(A80,[1]RawData!A:DJ,83,FALSE)),"")</f>
        <v>Reads</v>
      </c>
      <c r="X80" s="57" t="str">
        <f>IF(F80="LIVE",IF(VLOOKUP(A80,[1]RawData!A:DJ,84,FALSE)="","No Delivery Effort",VLOOKUP(A80,[1]RawData!A:DJ,84,FALSE)),"")</f>
        <v>30-60 days</v>
      </c>
      <c r="Y80" s="60" t="b">
        <f>VLOOKUP(A80,[1]RawData!A:DJ,85,FALSE)</f>
        <v>0</v>
      </c>
      <c r="Z80" s="57" t="str">
        <f>IF((AND(F80="LIVE",Y80=TRUE)),IF(VLOOKUP(A80,[1]RawData!A:DJ,86,FALSE)="","No Workaround Accountability",VLOOKUP(A80,[1]RawData!A:DJ,86,FALSE)),"")</f>
        <v/>
      </c>
      <c r="AA80" s="57" t="str">
        <f>IF((AND(F80="LIVE",Y80=TRUE)),IF(VLOOKUP(A80,[1]RawData!A:DJ,98,FALSE)="","No Workaround Frequency",VLOOKUP(A80,[1]RawData!A:DJ,98,FALSE)),"")</f>
        <v/>
      </c>
      <c r="AB80" s="57" t="str">
        <f>IF((AND(F80="LIVE",Y80=TRUE)),IF(VLOOKUP(A80,[1]RawData!A:DJ,99,FALSE)="","No Xoserve FTEs",VLOOKUP(A80,[1]RawData!A:DJ,99,FALSE)),"")</f>
        <v/>
      </c>
      <c r="AC80" s="57" t="str">
        <f>IF((AND(F80="LIVE",Y80=TRUE)),IF(VLOOKUP(A80,[1]RawData!A:DJ,94,FALSE)="","No Workaround Intensity",VLOOKUP(A80,[1]RawData!A:DJ,94,FALSE)),"")</f>
        <v/>
      </c>
      <c r="AD80" s="57" t="str">
        <f>IF((AND(F80="LIVE",Y80=TRUE)),IF(VLOOKUP(A80,[1]RawData!A:DJ,87,FALSE)="","No Lifespan Date",VLOOKUP(A80,[1]RawData!A:DJ,87,FALSE)),"")</f>
        <v/>
      </c>
      <c r="AE80" s="57" t="str">
        <f>IF(F80="LIVE",IF(VLOOKUP(A80,[1]RawData!A:DJ,100,FALSE)="","No Change Driver",VLOOKUP(A80,[1]RawData!A:DJ,100,FALSE)),"")</f>
        <v>ChMC endorsed Change Proposal</v>
      </c>
      <c r="AF80" s="57" t="str">
        <f>IF(F80="LIVE",IF(VLOOKUP(A80,[1]RawData!A:DJ,101,FALSE)="","No Change Beneficiary",VLOOKUP(A80,[1]RawData!A:DJ,101,FALSE)),"")</f>
        <v>One Market Group</v>
      </c>
      <c r="AG80" s="57" t="b">
        <f>VLOOKUP(A80,[1]RawData!A:DJ,102,FALSE)</f>
        <v>1</v>
      </c>
      <c r="AH80" s="57" t="b">
        <f>VLOOKUP(A80,[1]RawData!A:DJ,103,FALSE)</f>
        <v>0</v>
      </c>
      <c r="AI80" s="57" t="b">
        <f>VLOOKUP(A80,[1]RawData!A:DJ,104,FALSE)</f>
        <v>0</v>
      </c>
      <c r="AJ80" s="57" t="str">
        <f>IF(F80="LIVE",IF(VLOOKUP(A80,[1]RawData!A:DJ,106,FALSE)="","No DSC Service Area",VLOOKUP(A80,[1]RawData!A:DJ,106,FALSE)),"")</f>
        <v>Service Area 5: Metered Volume and Metered Quantity</v>
      </c>
      <c r="AK80" s="57" t="str">
        <f>IF(F80="LIVE",IF(VLOOKUP(A80,[1]RawData!A:DJ,107,FALSE)="","No Number of impacted DSC Service Areas",VLOOKUP(A80,[1]RawData!A:DJ,107,FALSE)),"")</f>
        <v>One</v>
      </c>
      <c r="AL80" s="57" t="str">
        <f>IF(F80="LIVE",IF(VLOOKUP(A80,[1]RawData!A:DJ,108,FALSE)="","No Change Improvement Scale",VLOOKUP(A80,[1]RawData!A:DJ,108,FALSE)),"")</f>
        <v>Medium</v>
      </c>
      <c r="AM80" s="60" t="b">
        <f>VLOOKUP(A80,[1]RawData!A:DJ,88,FALSE)</f>
        <v>1</v>
      </c>
      <c r="AN80" s="60" t="b">
        <f>VLOOKUP(A80,[1]RawData!A:DJ,90,FALSE)</f>
        <v>1</v>
      </c>
      <c r="AO80" s="60" t="b">
        <f>VLOOKUP(A80,[1]RawData!A:DJ,89,FALSE)</f>
        <v>1</v>
      </c>
      <c r="AP80" s="60" t="b">
        <f>VLOOKUP(A80,[1]RawData!A:DJ,109,FALSE)</f>
        <v>0</v>
      </c>
      <c r="AQ80" s="60" t="b">
        <f>VLOOKUP(A80,[1]RawData!A:DJ,96,FALSE)</f>
        <v>1</v>
      </c>
      <c r="AR80" s="60" t="b">
        <f>VLOOKUP(A80,[1]RawData!A:DJ,110,FALSE)</f>
        <v>1</v>
      </c>
      <c r="AS80" s="57">
        <f>IF(VLOOKUP($A80,[1]RawData!$A:$DJ,111,FALSE)="","No Date",VLOOKUP($A80,[1]RawData!$A:$DJ,111,FALSE))</f>
        <v>43406</v>
      </c>
      <c r="AT80" s="57" t="str">
        <f>IF(VLOOKUP($A80,[1]RawData!$A:$DJ,112,FALSE)="","No Date",VLOOKUP($A80,[1]RawData!$A:$DJ,112,FALSE))</f>
        <v>No Date</v>
      </c>
      <c r="AU80" s="57">
        <f>IF(VLOOKUP($A80,[1]RawData!$A:$DJ,114,FALSE)="","No Date",VLOOKUP($A80,[1]RawData!$A:$DJ,114,FALSE))</f>
        <v>43304</v>
      </c>
      <c r="AV80" s="57" t="str">
        <f>IF(VLOOKUP($A80,[1]RawData!$A:$DJ,113,FALSE)="","No Date",VLOOKUP($A80,[1]RawData!$A:$DJ,113,FALSE))</f>
        <v>No Date</v>
      </c>
    </row>
    <row r="81" spans="1:48" x14ac:dyDescent="0.25">
      <c r="A81" s="62" t="s">
        <v>237</v>
      </c>
      <c r="B81" s="54" t="str">
        <f>VLOOKUP(G81,[1]StatusMappings!A:B,2,FALSE)</f>
        <v>2. Change sanction/approved and in project delivery</v>
      </c>
      <c r="C81" s="56" t="s">
        <v>158</v>
      </c>
      <c r="D81" s="54" t="str">
        <f>VLOOKUP(A81,[1]RawData!A:DJ,2,FALSE)</f>
        <v xml:space="preserve"> Class 4 Transfer Reads not visible to shippers in DES</v>
      </c>
      <c r="E81" s="54" t="str">
        <f>VLOOKUP(A81,[1]RawData!A:DJ,20,FALSE)</f>
        <v>CP</v>
      </c>
      <c r="F81" s="51" t="str">
        <f>VLOOKUP(A81,[1]RawData!A:DJ,21,FALSE)</f>
        <v>LIVE</v>
      </c>
      <c r="G81" s="51" t="str">
        <f>VLOOKUP(A81,[1]RawData!A:DJ,3,FALSE)</f>
        <v>D1 - Change in delivery</v>
      </c>
      <c r="H81" s="58">
        <f t="shared" si="2"/>
        <v>0</v>
      </c>
      <c r="I81" s="58" t="str">
        <f>IF(ISNA(VLOOKUP(A81,[1]PrioritisationVariables!L:P,3,FALSE)),"",(VLOOKUP(A81,[1]PrioritisationVariables!L:P,3,FALSE)))</f>
        <v/>
      </c>
      <c r="J81" s="59" t="str">
        <f>IF(ISNA(VLOOKUP(A81,[1]PrioritisationVariables!L:P,5,FALSE)),"",(VLOOKUP(A81,[1]PrioritisationVariables!L:P,5,FALSE)))</f>
        <v/>
      </c>
      <c r="K81" s="57" t="str">
        <f>IF(F81="LIVE",IF(VLOOKUP(A81,[1]RawData!A:DJ,79,FALSE)="","No Platform",VLOOKUP(A81,[1]RawData!A:DJ,79,FALSE)),"")</f>
        <v>R &amp; N</v>
      </c>
      <c r="L81" s="57">
        <f>IF(VLOOKUP(A81,[1]RawData!A:DJ,9,FALSE)="","No Date",VLOOKUP(A81,[1]RawData!A:DJ,9,FALSE))</f>
        <v>43109</v>
      </c>
      <c r="M81" s="60" t="str">
        <f>VLOOKUP(A81,[1]RawData!A:DJ,16,FALSE)</f>
        <v>Alison Cross</v>
      </c>
      <c r="N81" s="57" t="str">
        <f>IF(F81="LIVE",IF(VLOOKUP(A81,[1]RawData!A:DJ,19,FALSE)="","No Project Manager",VLOOKUP(A81,[1]RawData!A:DJ,19,FALSE)),"")</f>
        <v>Matt Rider</v>
      </c>
      <c r="O81" s="61" t="str">
        <f>VLOOKUP(A81,[1]RawData!A:DJ,77,FALSE)</f>
        <v>Sep2018</v>
      </c>
      <c r="P81" s="60" t="str">
        <f>VLOOKUP(A81,[1]RawData!A:DJ,78,FALSE)</f>
        <v/>
      </c>
      <c r="Q81" s="57" t="str">
        <f>IF(F81="LIVE",IF(VLOOKUP(A81,[1]RawData!A:DJ,81,FALSE)="","No Delivery Team",VLOOKUP(A81,[1]RawData!A:DJ,81,FALSE)),"")</f>
        <v>Third Party SI / Service Provider</v>
      </c>
      <c r="R81" s="60" t="str">
        <f>VLOOKUP(A81,[1]RawData!A:DJ,80,FALSE)</f>
        <v>XO3630</v>
      </c>
      <c r="S81" s="57">
        <f>IF(F81="LIVE",IF(VLOOKUP(A81,[1]RawData!A:DJ,60,FALSE)="","No Date",VLOOKUP(A81,[1]RawData!A:DJ,60,FALSE)),"")</f>
        <v>43357</v>
      </c>
      <c r="T81" s="57" t="str">
        <f>IF(VLOOKUP(A81,[1]RawData!A:DJ,61,FALSE)="","No Date",VLOOKUP(A81,[1]RawData!A:DJ,61,FALSE))</f>
        <v>No Date</v>
      </c>
      <c r="U81" s="57">
        <f>IF(F81="LIVE",IF(VLOOKUP(A81,[1]RawData!A:DJ,11,FALSE)="","No Date",VLOOKUP(A81,[1]RawData!A:DJ,11,FALSE)),"")</f>
        <v>43373</v>
      </c>
      <c r="V81" s="57" t="str">
        <f>IF(F81="LIVE",IF(VLOOKUP(A81,[1]RawData!A:DJ,82,FALSE)="","No Application",VLOOKUP(A81,[1]RawData!A:DJ,82,FALSE)),"")</f>
        <v>BW</v>
      </c>
      <c r="W81" s="57" t="str">
        <f>IF(F81="LIVE",IF(VLOOKUP(A81,[1]RawData!A:DJ,83,FALSE)="","No Process",VLOOKUP(A81,[1]RawData!A:DJ,83,FALSE)),"")</f>
        <v>Portal</v>
      </c>
      <c r="X81" s="57" t="str">
        <f>IF(F81="LIVE",IF(VLOOKUP(A81,[1]RawData!A:DJ,84,FALSE)="","No Delivery Effort",VLOOKUP(A81,[1]RawData!A:DJ,84,FALSE)),"")</f>
        <v>30-60 days</v>
      </c>
      <c r="Y81" s="60" t="b">
        <f>VLOOKUP(A81,[1]RawData!A:DJ,85,FALSE)</f>
        <v>1</v>
      </c>
      <c r="Z81" s="57" t="str">
        <f>IF((AND(F81="LIVE",Y81=TRUE)),IF(VLOOKUP(A81,[1]RawData!A:DJ,86,FALSE)="","No Workaround Accountability",VLOOKUP(A81,[1]RawData!A:DJ,86,FALSE)),"")</f>
        <v>External Customer</v>
      </c>
      <c r="AA81" s="57" t="str">
        <f>IF((AND(F81="LIVE",Y81=TRUE)),IF(VLOOKUP(A81,[1]RawData!A:DJ,98,FALSE)="","No Workaround Frequency",VLOOKUP(A81,[1]RawData!A:DJ,98,FALSE)),"")</f>
        <v>Monthly</v>
      </c>
      <c r="AB81" s="57" t="str">
        <f>IF((AND(F81="LIVE",Y81=TRUE)),IF(VLOOKUP(A81,[1]RawData!A:DJ,99,FALSE)="","No Xoserve FTEs",VLOOKUP(A81,[1]RawData!A:DJ,99,FALSE)),"")</f>
        <v>One</v>
      </c>
      <c r="AC81" s="57" t="str">
        <f>IF((AND(F81="LIVE",Y81=TRUE)),IF(VLOOKUP(A81,[1]RawData!A:DJ,94,FALSE)="","No Workaround Intensity",VLOOKUP(A81,[1]RawData!A:DJ,94,FALSE)),"")</f>
        <v>Low</v>
      </c>
      <c r="AD81" s="57">
        <f>IF((AND(F81="LIVE",Y81=TRUE)),IF(VLOOKUP(A81,[1]RawData!A:DJ,87,FALSE)="","No Lifespan Date",VLOOKUP(A81,[1]RawData!A:DJ,87,FALSE)),"")</f>
        <v>43189</v>
      </c>
      <c r="AE81" s="57" t="str">
        <f>IF(F81="LIVE",IF(VLOOKUP(A81,[1]RawData!A:DJ,100,FALSE)="","No Change Driver",VLOOKUP(A81,[1]RawData!A:DJ,100,FALSE)),"")</f>
        <v>ChMC endorsed Change Proposal</v>
      </c>
      <c r="AF81" s="57" t="str">
        <f>IF(F81="LIVE",IF(VLOOKUP(A81,[1]RawData!A:DJ,101,FALSE)="","No Change Beneficiary",VLOOKUP(A81,[1]RawData!A:DJ,101,FALSE)),"")</f>
        <v>Multiple Market Participants</v>
      </c>
      <c r="AG81" s="57" t="b">
        <f>VLOOKUP(A81,[1]RawData!A:DJ,102,FALSE)</f>
        <v>1</v>
      </c>
      <c r="AH81" s="57" t="b">
        <f>VLOOKUP(A81,[1]RawData!A:DJ,103,FALSE)</f>
        <v>0</v>
      </c>
      <c r="AI81" s="57" t="b">
        <f>VLOOKUP(A81,[1]RawData!A:DJ,104,FALSE)</f>
        <v>0</v>
      </c>
      <c r="AJ81" s="57" t="str">
        <f>IF(F81="LIVE",IF(VLOOKUP(A81,[1]RawData!A:DJ,106,FALSE)="","No DSC Service Area",VLOOKUP(A81,[1]RawData!A:DJ,106,FALSE)),"")</f>
        <v>Service Area 23: Internal</v>
      </c>
      <c r="AK81" s="57" t="str">
        <f>IF(F81="LIVE",IF(VLOOKUP(A81,[1]RawData!A:DJ,107,FALSE)="","No Number of impacted DSC Service Areas",VLOOKUP(A81,[1]RawData!A:DJ,107,FALSE)),"")</f>
        <v>One</v>
      </c>
      <c r="AL81" s="57" t="str">
        <f>IF(F81="LIVE",IF(VLOOKUP(A81,[1]RawData!A:DJ,108,FALSE)="","No Change Improvement Scale",VLOOKUP(A81,[1]RawData!A:DJ,108,FALSE)),"")</f>
        <v>Low</v>
      </c>
      <c r="AM81" s="60" t="b">
        <f>VLOOKUP(A81,[1]RawData!A:DJ,88,FALSE)</f>
        <v>0</v>
      </c>
      <c r="AN81" s="60" t="b">
        <f>VLOOKUP(A81,[1]RawData!A:DJ,90,FALSE)</f>
        <v>0</v>
      </c>
      <c r="AO81" s="60" t="b">
        <f>VLOOKUP(A81,[1]RawData!A:DJ,89,FALSE)</f>
        <v>0</v>
      </c>
      <c r="AP81" s="60" t="b">
        <f>VLOOKUP(A81,[1]RawData!A:DJ,109,FALSE)</f>
        <v>0</v>
      </c>
      <c r="AQ81" s="60" t="b">
        <f>VLOOKUP(A81,[1]RawData!A:DJ,96,FALSE)</f>
        <v>0</v>
      </c>
      <c r="AR81" s="60" t="b">
        <f>VLOOKUP(A81,[1]RawData!A:DJ,110,FALSE)</f>
        <v>0</v>
      </c>
      <c r="AS81" s="57">
        <f>IF(VLOOKUP($A81,[1]RawData!$A:$DJ,111,FALSE)="","No Date",VLOOKUP($A81,[1]RawData!$A:$DJ,111,FALSE))</f>
        <v>43166</v>
      </c>
      <c r="AT81" s="57" t="str">
        <f>IF(VLOOKUP($A81,[1]RawData!$A:$DJ,112,FALSE)="","No Date",VLOOKUP($A81,[1]RawData!$A:$DJ,112,FALSE))</f>
        <v>No Date</v>
      </c>
      <c r="AU81" s="57">
        <f>IF(VLOOKUP($A81,[1]RawData!$A:$DJ,114,FALSE)="","No Date",VLOOKUP($A81,[1]RawData!$A:$DJ,114,FALSE))</f>
        <v>43229</v>
      </c>
      <c r="AV81" s="57" t="str">
        <f>IF(VLOOKUP($A81,[1]RawData!$A:$DJ,113,FALSE)="","No Date",VLOOKUP($A81,[1]RawData!$A:$DJ,113,FALSE))</f>
        <v>No Date</v>
      </c>
    </row>
    <row r="82" spans="1:48" ht="30" x14ac:dyDescent="0.25">
      <c r="A82" s="63" t="s">
        <v>260</v>
      </c>
      <c r="B82" s="54" t="str">
        <f>VLOOKUP(G82,[1]StatusMappings!A:B,2,FALSE)</f>
        <v>1. Start-Up (Progressing through change governance)</v>
      </c>
      <c r="C82" s="56" t="s">
        <v>152</v>
      </c>
      <c r="D82" s="54" t="str">
        <f>VLOOKUP(A82,[1]RawData!A:DJ,2,FALSE)</f>
        <v>Minor Release Drop 2 – Sept-18</v>
      </c>
      <c r="E82" s="54" t="str">
        <f>VLOOKUP(A82,[1]RawData!A:DJ,20,FALSE)</f>
        <v>CR (Internal)</v>
      </c>
      <c r="F82" s="51" t="str">
        <f>VLOOKUP(A82,[1]RawData!A:DJ,21,FALSE)</f>
        <v>LIVE</v>
      </c>
      <c r="G82" s="51" t="str">
        <f>VLOOKUP(A82,[1]RawData!A:DJ,3,FALSE)</f>
        <v>A9 - Internal change progressing through capture</v>
      </c>
      <c r="H82" s="58">
        <f t="shared" si="2"/>
        <v>0</v>
      </c>
      <c r="I82" s="58" t="str">
        <f>IF(ISNA(VLOOKUP(A82,[1]PrioritisationVariables!L:P,3,FALSE)),"",(VLOOKUP(A82,[1]PrioritisationVariables!L:P,3,FALSE)))</f>
        <v/>
      </c>
      <c r="J82" s="59" t="str">
        <f>IF(ISNA(VLOOKUP(A82,[1]PrioritisationVariables!L:P,5,FALSE)),"",(VLOOKUP(A82,[1]PrioritisationVariables!L:P,5,FALSE)))</f>
        <v/>
      </c>
      <c r="K82" s="57" t="str">
        <f>IF(F82="LIVE",IF(VLOOKUP(A82,[1]RawData!A:DJ,79,FALSE)="","No Platform",VLOOKUP(A82,[1]RawData!A:DJ,79,FALSE)),"")</f>
        <v>R &amp; N</v>
      </c>
      <c r="L82" s="57">
        <f>IF(VLOOKUP(A82,[1]RawData!A:DJ,9,FALSE)="","No Date",VLOOKUP(A82,[1]RawData!A:DJ,9,FALSE))</f>
        <v>43263</v>
      </c>
      <c r="M82" s="60" t="str">
        <f>VLOOKUP(A82,[1]RawData!A:DJ,16,FALSE)</f>
        <v>Julie Bretherton</v>
      </c>
      <c r="N82" s="57" t="str">
        <f>IF(F82="LIVE",IF(VLOOKUP(A82,[1]RawData!A:DJ,19,FALSE)="","No Project Manager",VLOOKUP(A82,[1]RawData!A:DJ,19,FALSE)),"")</f>
        <v>Matt Rider</v>
      </c>
      <c r="O82" s="61" t="str">
        <f>VLOOKUP(A82,[1]RawData!A:DJ,77,FALSE)</f>
        <v/>
      </c>
      <c r="P82" s="60" t="str">
        <f>VLOOKUP(A82,[1]RawData!A:DJ,78,FALSE)</f>
        <v/>
      </c>
      <c r="Q82" s="57" t="str">
        <f>IF(F82="LIVE",IF(VLOOKUP(A82,[1]RawData!A:DJ,81,FALSE)="","No Delivery Team",VLOOKUP(A82,[1]RawData!A:DJ,81,FALSE)),"")</f>
        <v>Third Party SI / Service Provider</v>
      </c>
      <c r="R82" s="60" t="str">
        <f>VLOOKUP(A82,[1]RawData!A:DJ,80,FALSE)</f>
        <v/>
      </c>
      <c r="S82" s="57" t="str">
        <f>IF(F82="LIVE",IF(VLOOKUP(A82,[1]RawData!A:DJ,60,FALSE)="","No Date",VLOOKUP(A82,[1]RawData!A:DJ,60,FALSE)),"")</f>
        <v>No Date</v>
      </c>
      <c r="T82" s="57" t="str">
        <f>IF(VLOOKUP(A82,[1]RawData!A:DJ,61,FALSE)="","No Date",VLOOKUP(A82,[1]RawData!A:DJ,61,FALSE))</f>
        <v>No Date</v>
      </c>
      <c r="U82" s="57">
        <f>IF(F82="LIVE",IF(VLOOKUP(A82,[1]RawData!A:DJ,11,FALSE)="","No Date",VLOOKUP(A82,[1]RawData!A:DJ,11,FALSE)),"")</f>
        <v>43410</v>
      </c>
      <c r="V82" s="57" t="str">
        <f>IF(F82="LIVE",IF(VLOOKUP(A82,[1]RawData!A:DJ,82,FALSE)="","No Application",VLOOKUP(A82,[1]RawData!A:DJ,82,FALSE)),"")</f>
        <v>No Application</v>
      </c>
      <c r="W82" s="57" t="str">
        <f>IF(F82="LIVE",IF(VLOOKUP(A82,[1]RawData!A:DJ,83,FALSE)="","No Process",VLOOKUP(A82,[1]RawData!A:DJ,83,FALSE)),"")</f>
        <v>No Process</v>
      </c>
      <c r="X82" s="57" t="str">
        <f>IF(F82="LIVE",IF(VLOOKUP(A82,[1]RawData!A:DJ,84,FALSE)="","No Delivery Effort",VLOOKUP(A82,[1]RawData!A:DJ,84,FALSE)),"")</f>
        <v>No Delivery Effort</v>
      </c>
      <c r="Y82" s="60" t="b">
        <f>VLOOKUP(A82,[1]RawData!A:DJ,85,FALSE)</f>
        <v>0</v>
      </c>
      <c r="Z82" s="57" t="str">
        <f>IF((AND(F82="LIVE",Y82=TRUE)),IF(VLOOKUP(A82,[1]RawData!A:DJ,86,FALSE)="","No Workaround Accountability",VLOOKUP(A82,[1]RawData!A:DJ,86,FALSE)),"")</f>
        <v/>
      </c>
      <c r="AA82" s="57" t="str">
        <f>IF((AND(F82="LIVE",Y82=TRUE)),IF(VLOOKUP(A82,[1]RawData!A:DJ,98,FALSE)="","No Workaround Frequency",VLOOKUP(A82,[1]RawData!A:DJ,98,FALSE)),"")</f>
        <v/>
      </c>
      <c r="AB82" s="57" t="str">
        <f>IF((AND(F82="LIVE",Y82=TRUE)),IF(VLOOKUP(A82,[1]RawData!A:DJ,99,FALSE)="","No Xoserve FTEs",VLOOKUP(A82,[1]RawData!A:DJ,99,FALSE)),"")</f>
        <v/>
      </c>
      <c r="AC82" s="57" t="str">
        <f>IF((AND(F82="LIVE",Y82=TRUE)),IF(VLOOKUP(A82,[1]RawData!A:DJ,94,FALSE)="","No Workaround Intensity",VLOOKUP(A82,[1]RawData!A:DJ,94,FALSE)),"")</f>
        <v/>
      </c>
      <c r="AD82" s="57" t="str">
        <f>IF((AND(F82="LIVE",Y82=TRUE)),IF(VLOOKUP(A82,[1]RawData!A:DJ,87,FALSE)="","No Lifespan Date",VLOOKUP(A82,[1]RawData!A:DJ,87,FALSE)),"")</f>
        <v/>
      </c>
      <c r="AE82" s="57" t="str">
        <f>IF(F82="LIVE",IF(VLOOKUP(A82,[1]RawData!A:DJ,100,FALSE)="","No Change Driver",VLOOKUP(A82,[1]RawData!A:DJ,100,FALSE)),"")</f>
        <v>No Change Driver</v>
      </c>
      <c r="AF82" s="57" t="str">
        <f>IF(F82="LIVE",IF(VLOOKUP(A82,[1]RawData!A:DJ,101,FALSE)="","No Change Beneficiary",VLOOKUP(A82,[1]RawData!A:DJ,101,FALSE)),"")</f>
        <v>No Change Beneficiary</v>
      </c>
      <c r="AG82" s="57" t="b">
        <f>VLOOKUP(A82,[1]RawData!A:DJ,102,FALSE)</f>
        <v>0</v>
      </c>
      <c r="AH82" s="57" t="b">
        <f>VLOOKUP(A82,[1]RawData!A:DJ,103,FALSE)</f>
        <v>0</v>
      </c>
      <c r="AI82" s="57" t="b">
        <f>VLOOKUP(A82,[1]RawData!A:DJ,104,FALSE)</f>
        <v>0</v>
      </c>
      <c r="AJ82" s="57" t="str">
        <f>IF(F82="LIVE",IF(VLOOKUP(A82,[1]RawData!A:DJ,106,FALSE)="","No DSC Service Area",VLOOKUP(A82,[1]RawData!A:DJ,106,FALSE)),"")</f>
        <v>No DSC Service Area</v>
      </c>
      <c r="AK82" s="57" t="str">
        <f>IF(F82="LIVE",IF(VLOOKUP(A82,[1]RawData!A:DJ,107,FALSE)="","No Number of impacted DSC Service Areas",VLOOKUP(A82,[1]RawData!A:DJ,107,FALSE)),"")</f>
        <v>No Number of impacted DSC Service Areas</v>
      </c>
      <c r="AL82" s="57" t="str">
        <f>IF(F82="LIVE",IF(VLOOKUP(A82,[1]RawData!A:DJ,108,FALSE)="","No Change Improvement Scale",VLOOKUP(A82,[1]RawData!A:DJ,108,FALSE)),"")</f>
        <v>No Change Improvement Scale</v>
      </c>
      <c r="AM82" s="60" t="b">
        <f>VLOOKUP(A82,[1]RawData!A:DJ,88,FALSE)</f>
        <v>0</v>
      </c>
      <c r="AN82" s="60" t="b">
        <f>VLOOKUP(A82,[1]RawData!A:DJ,90,FALSE)</f>
        <v>0</v>
      </c>
      <c r="AO82" s="60" t="b">
        <f>VLOOKUP(A82,[1]RawData!A:DJ,89,FALSE)</f>
        <v>0</v>
      </c>
      <c r="AP82" s="60" t="b">
        <f>VLOOKUP(A82,[1]RawData!A:DJ,109,FALSE)</f>
        <v>0</v>
      </c>
      <c r="AQ82" s="60" t="b">
        <f>VLOOKUP(A82,[1]RawData!A:DJ,96,FALSE)</f>
        <v>0</v>
      </c>
      <c r="AR82" s="60" t="b">
        <f>VLOOKUP(A82,[1]RawData!A:DJ,110,FALSE)</f>
        <v>0</v>
      </c>
      <c r="AS82" s="57" t="str">
        <f>IF(VLOOKUP($A82,[1]RawData!$A:$DJ,111,FALSE)="","No Date",VLOOKUP($A82,[1]RawData!$A:$DJ,111,FALSE))</f>
        <v>No Date</v>
      </c>
      <c r="AT82" s="57" t="str">
        <f>IF(VLOOKUP($A82,[1]RawData!$A:$DJ,112,FALSE)="","No Date",VLOOKUP($A82,[1]RawData!$A:$DJ,112,FALSE))</f>
        <v>No Date</v>
      </c>
      <c r="AU82" s="57" t="str">
        <f>IF(VLOOKUP($A82,[1]RawData!$A:$DJ,114,FALSE)="","No Date",VLOOKUP($A82,[1]RawData!$A:$DJ,114,FALSE))</f>
        <v>No Date</v>
      </c>
      <c r="AV82" s="57" t="str">
        <f>IF(VLOOKUP($A82,[1]RawData!$A:$DJ,113,FALSE)="","No Date",VLOOKUP($A82,[1]RawData!$A:$DJ,113,FALSE))</f>
        <v>No Date</v>
      </c>
    </row>
    <row r="83" spans="1:48" ht="30" x14ac:dyDescent="0.25">
      <c r="A83" s="63" t="s">
        <v>261</v>
      </c>
      <c r="B83" s="54" t="str">
        <f>VLOOKUP(G83,[1]StatusMappings!A:B,2,FALSE)</f>
        <v>1. Start-Up (Progressing through change governance)</v>
      </c>
      <c r="C83" s="56" t="s">
        <v>152</v>
      </c>
      <c r="D83" s="54" t="str">
        <f>VLOOKUP(A83,[1]RawData!A:DJ,2,FALSE)</f>
        <v>Feasibility Study to Analyse Alignment of Release Dates for Electricity and Gas</v>
      </c>
      <c r="E83" s="54" t="str">
        <f>VLOOKUP(A83,[1]RawData!A:DJ,20,FALSE)</f>
        <v>CR (Internal)</v>
      </c>
      <c r="F83" s="51" t="str">
        <f>VLOOKUP(A83,[1]RawData!A:DJ,21,FALSE)</f>
        <v>LIVE</v>
      </c>
      <c r="G83" s="51" t="str">
        <f>VLOOKUP(A83,[1]RawData!A:DJ,3,FALSE)</f>
        <v>B1 - Start Up In Progress (Awaiting PAT/RACI)</v>
      </c>
      <c r="H83" s="58">
        <f t="shared" si="2"/>
        <v>0</v>
      </c>
      <c r="I83" s="58" t="str">
        <f>IF(ISNA(VLOOKUP(A83,[1]PrioritisationVariables!L:P,3,FALSE)),"",(VLOOKUP(A83,[1]PrioritisationVariables!L:P,3,FALSE)))</f>
        <v/>
      </c>
      <c r="J83" s="59" t="str">
        <f>IF(ISNA(VLOOKUP(A83,[1]PrioritisationVariables!L:P,5,FALSE)),"",(VLOOKUP(A83,[1]PrioritisationVariables!L:P,5,FALSE)))</f>
        <v/>
      </c>
      <c r="K83" s="57" t="str">
        <f>IF(F83="LIVE",IF(VLOOKUP(A83,[1]RawData!A:DJ,79,FALSE)="","No Platform",VLOOKUP(A83,[1]RawData!A:DJ,79,FALSE)),"")</f>
        <v>R &amp; N</v>
      </c>
      <c r="L83" s="57">
        <f>IF(VLOOKUP(A83,[1]RawData!A:DJ,9,FALSE)="","No Date",VLOOKUP(A83,[1]RawData!A:DJ,9,FALSE))</f>
        <v>43283</v>
      </c>
      <c r="M83" s="60" t="str">
        <f>VLOOKUP(A83,[1]RawData!A:DJ,16,FALSE)</f>
        <v>Padmini Duvvuri</v>
      </c>
      <c r="N83" s="57" t="str">
        <f>IF(F83="LIVE",IF(VLOOKUP(A83,[1]RawData!A:DJ,19,FALSE)="","No Project Manager",VLOOKUP(A83,[1]RawData!A:DJ,19,FALSE)),"")</f>
        <v>Catrin Morgan</v>
      </c>
      <c r="O83" s="61" t="str">
        <f>VLOOKUP(A83,[1]RawData!A:DJ,77,FALSE)</f>
        <v/>
      </c>
      <c r="P83" s="60" t="str">
        <f>VLOOKUP(A83,[1]RawData!A:DJ,78,FALSE)</f>
        <v/>
      </c>
      <c r="Q83" s="57" t="str">
        <f>IF(F83="LIVE",IF(VLOOKUP(A83,[1]RawData!A:DJ,81,FALSE)="","No Delivery Team",VLOOKUP(A83,[1]RawData!A:DJ,81,FALSE)),"")</f>
        <v>Third Party SI / Service Provider</v>
      </c>
      <c r="R83" s="60" t="str">
        <f>VLOOKUP(A83,[1]RawData!A:DJ,80,FALSE)</f>
        <v/>
      </c>
      <c r="S83" s="57" t="str">
        <f>IF(F83="LIVE",IF(VLOOKUP(A83,[1]RawData!A:DJ,60,FALSE)="","No Date",VLOOKUP(A83,[1]RawData!A:DJ,60,FALSE)),"")</f>
        <v>No Date</v>
      </c>
      <c r="T83" s="57" t="str">
        <f>IF(VLOOKUP(A83,[1]RawData!A:DJ,61,FALSE)="","No Date",VLOOKUP(A83,[1]RawData!A:DJ,61,FALSE))</f>
        <v>No Date</v>
      </c>
      <c r="U83" s="57">
        <f>IF(F83="LIVE",IF(VLOOKUP(A83,[1]RawData!A:DJ,11,FALSE)="","No Date",VLOOKUP(A83,[1]RawData!A:DJ,11,FALSE)),"")</f>
        <v>43312</v>
      </c>
      <c r="V83" s="57" t="str">
        <f>IF(F83="LIVE",IF(VLOOKUP(A83,[1]RawData!A:DJ,82,FALSE)="","No Application",VLOOKUP(A83,[1]RawData!A:DJ,82,FALSE)),"")</f>
        <v>ISU</v>
      </c>
      <c r="W83" s="57" t="str">
        <f>IF(F83="LIVE",IF(VLOOKUP(A83,[1]RawData!A:DJ,83,FALSE)="","No Process",VLOOKUP(A83,[1]RawData!A:DJ,83,FALSE)),"")</f>
        <v>Other</v>
      </c>
      <c r="X83" s="57" t="str">
        <f>IF(F83="LIVE",IF(VLOOKUP(A83,[1]RawData!A:DJ,84,FALSE)="","No Delivery Effort",VLOOKUP(A83,[1]RawData!A:DJ,84,FALSE)),"")</f>
        <v>0-30 days</v>
      </c>
      <c r="Y83" s="60" t="b">
        <f>VLOOKUP(A83,[1]RawData!A:DJ,85,FALSE)</f>
        <v>0</v>
      </c>
      <c r="Z83" s="57" t="str">
        <f>IF((AND(F83="LIVE",Y83=TRUE)),IF(VLOOKUP(A83,[1]RawData!A:DJ,86,FALSE)="","No Workaround Accountability",VLOOKUP(A83,[1]RawData!A:DJ,86,FALSE)),"")</f>
        <v/>
      </c>
      <c r="AA83" s="57" t="str">
        <f>IF((AND(F83="LIVE",Y83=TRUE)),IF(VLOOKUP(A83,[1]RawData!A:DJ,98,FALSE)="","No Workaround Frequency",VLOOKUP(A83,[1]RawData!A:DJ,98,FALSE)),"")</f>
        <v/>
      </c>
      <c r="AB83" s="57" t="str">
        <f>IF((AND(F83="LIVE",Y83=TRUE)),IF(VLOOKUP(A83,[1]RawData!A:DJ,99,FALSE)="","No Xoserve FTEs",VLOOKUP(A83,[1]RawData!A:DJ,99,FALSE)),"")</f>
        <v/>
      </c>
      <c r="AC83" s="57" t="str">
        <f>IF((AND(F83="LIVE",Y83=TRUE)),IF(VLOOKUP(A83,[1]RawData!A:DJ,94,FALSE)="","No Workaround Intensity",VLOOKUP(A83,[1]RawData!A:DJ,94,FALSE)),"")</f>
        <v/>
      </c>
      <c r="AD83" s="57" t="str">
        <f>IF((AND(F83="LIVE",Y83=TRUE)),IF(VLOOKUP(A83,[1]RawData!A:DJ,87,FALSE)="","No Lifespan Date",VLOOKUP(A83,[1]RawData!A:DJ,87,FALSE)),"")</f>
        <v/>
      </c>
      <c r="AE83" s="57" t="str">
        <f>IF(F83="LIVE",IF(VLOOKUP(A83,[1]RawData!A:DJ,100,FALSE)="","No Change Driver",VLOOKUP(A83,[1]RawData!A:DJ,100,FALSE)),"")</f>
        <v>Xoserve Internal CR (business improvement initiative)</v>
      </c>
      <c r="AF83" s="57" t="str">
        <f>IF(F83="LIVE",IF(VLOOKUP(A83,[1]RawData!A:DJ,101,FALSE)="","No Change Beneficiary",VLOOKUP(A83,[1]RawData!A:DJ,101,FALSE)),"")</f>
        <v>All UK Gas Market Participants</v>
      </c>
      <c r="AG83" s="57" t="b">
        <f>VLOOKUP(A83,[1]RawData!A:DJ,102,FALSE)</f>
        <v>1</v>
      </c>
      <c r="AH83" s="57" t="b">
        <f>VLOOKUP(A83,[1]RawData!A:DJ,103,FALSE)</f>
        <v>1</v>
      </c>
      <c r="AI83" s="57" t="b">
        <f>VLOOKUP(A83,[1]RawData!A:DJ,104,FALSE)</f>
        <v>1</v>
      </c>
      <c r="AJ83" s="57" t="str">
        <f>IF(F83="LIVE",IF(VLOOKUP(A83,[1]RawData!A:DJ,106,FALSE)="","No DSC Service Area",VLOOKUP(A83,[1]RawData!A:DJ,106,FALSE)),"")</f>
        <v>Service Area 23: Internal</v>
      </c>
      <c r="AK83" s="57" t="str">
        <f>IF(F83="LIVE",IF(VLOOKUP(A83,[1]RawData!A:DJ,107,FALSE)="","No Number of impacted DSC Service Areas",VLOOKUP(A83,[1]RawData!A:DJ,107,FALSE)),"")</f>
        <v>No Number of impacted DSC Service Areas</v>
      </c>
      <c r="AL83" s="57" t="str">
        <f>IF(F83="LIVE",IF(VLOOKUP(A83,[1]RawData!A:DJ,108,FALSE)="","No Change Improvement Scale",VLOOKUP(A83,[1]RawData!A:DJ,108,FALSE)),"")</f>
        <v>High</v>
      </c>
      <c r="AM83" s="60" t="b">
        <f>VLOOKUP(A83,[1]RawData!A:DJ,88,FALSE)</f>
        <v>0</v>
      </c>
      <c r="AN83" s="60" t="b">
        <f>VLOOKUP(A83,[1]RawData!A:DJ,90,FALSE)</f>
        <v>0</v>
      </c>
      <c r="AO83" s="60" t="b">
        <f>VLOOKUP(A83,[1]RawData!A:DJ,89,FALSE)</f>
        <v>0</v>
      </c>
      <c r="AP83" s="60" t="b">
        <f>VLOOKUP(A83,[1]RawData!A:DJ,109,FALSE)</f>
        <v>0</v>
      </c>
      <c r="AQ83" s="60" t="b">
        <f>VLOOKUP(A83,[1]RawData!A:DJ,96,FALSE)</f>
        <v>0</v>
      </c>
      <c r="AR83" s="60" t="b">
        <f>VLOOKUP(A83,[1]RawData!A:DJ,110,FALSE)</f>
        <v>0</v>
      </c>
      <c r="AS83" s="57" t="str">
        <f>IF(VLOOKUP($A83,[1]RawData!$A:$DJ,111,FALSE)="","No Date",VLOOKUP($A83,[1]RawData!$A:$DJ,111,FALSE))</f>
        <v>No Date</v>
      </c>
      <c r="AT83" s="57" t="str">
        <f>IF(VLOOKUP($A83,[1]RawData!$A:$DJ,112,FALSE)="","No Date",VLOOKUP($A83,[1]RawData!$A:$DJ,112,FALSE))</f>
        <v>No Date</v>
      </c>
      <c r="AU83" s="57" t="str">
        <f>IF(VLOOKUP($A83,[1]RawData!$A:$DJ,114,FALSE)="","No Date",VLOOKUP($A83,[1]RawData!$A:$DJ,114,FALSE))</f>
        <v>No Date</v>
      </c>
      <c r="AV83" s="57" t="str">
        <f>IF(VLOOKUP($A83,[1]RawData!$A:$DJ,113,FALSE)="","No Date",VLOOKUP($A83,[1]RawData!$A:$DJ,113,FALSE))</f>
        <v>No Date</v>
      </c>
    </row>
  </sheetData>
  <autoFilter ref="A1:AV83"/>
  <sortState ref="A4:AY53">
    <sortCondition ref="G1"/>
  </sortState>
  <conditionalFormatting sqref="A82:A83 A2:A75 D2:S83 B2:B83 U2:AV83">
    <cfRule type="cellIs" dxfId="41" priority="30" operator="equal">
      <formula>"No Workaround"</formula>
    </cfRule>
    <cfRule type="cellIs" dxfId="40" priority="38" operator="equal">
      <formula>"Change Not Live"</formula>
    </cfRule>
  </conditionalFormatting>
  <conditionalFormatting sqref="L2:L83 S2:S83 U2:U83 AS2:AV83">
    <cfRule type="cellIs" dxfId="39" priority="29" operator="equal">
      <formula>"No Date"</formula>
    </cfRule>
  </conditionalFormatting>
  <conditionalFormatting sqref="K2:K83">
    <cfRule type="cellIs" dxfId="38" priority="28" operator="equal">
      <formula>"No Platform"</formula>
    </cfRule>
  </conditionalFormatting>
  <conditionalFormatting sqref="N2:N83">
    <cfRule type="cellIs" dxfId="37" priority="27" operator="equal">
      <formula>"No Project Manager"</formula>
    </cfRule>
  </conditionalFormatting>
  <conditionalFormatting sqref="Q2:Q83">
    <cfRule type="cellIs" dxfId="36" priority="26" operator="equal">
      <formula>"No Delivery Team"</formula>
    </cfRule>
  </conditionalFormatting>
  <conditionalFormatting sqref="V2:V83">
    <cfRule type="cellIs" dxfId="35" priority="25" operator="equal">
      <formula>"No Application"</formula>
    </cfRule>
  </conditionalFormatting>
  <conditionalFormatting sqref="W2:W83">
    <cfRule type="cellIs" dxfId="34" priority="24" operator="equal">
      <formula>"No Process"</formula>
    </cfRule>
  </conditionalFormatting>
  <conditionalFormatting sqref="X2:X83">
    <cfRule type="cellIs" dxfId="33" priority="23" operator="equal">
      <formula>"No Delivery Effort"</formula>
    </cfRule>
  </conditionalFormatting>
  <conditionalFormatting sqref="Z2:AA83">
    <cfRule type="cellIs" dxfId="32" priority="22" operator="equal">
      <formula>"No Workaround Accountability"</formula>
    </cfRule>
  </conditionalFormatting>
  <conditionalFormatting sqref="AD2:AD83 AG2:AI83">
    <cfRule type="cellIs" dxfId="31" priority="21" operator="equal">
      <formula>"No Lifespan Date"</formula>
    </cfRule>
  </conditionalFormatting>
  <conditionalFormatting sqref="AC2:AC83">
    <cfRule type="cellIs" dxfId="30" priority="20" operator="equal">
      <formula>"No Workaround Intensity"</formula>
    </cfRule>
  </conditionalFormatting>
  <conditionalFormatting sqref="S2:S83 U2:U83">
    <cfRule type="expression" dxfId="29" priority="19">
      <formula>S2&lt;TODAY()</formula>
    </cfRule>
  </conditionalFormatting>
  <conditionalFormatting sqref="AA2:AA83">
    <cfRule type="cellIs" dxfId="28" priority="17" operator="equal">
      <formula>"No Workaround Frequency"</formula>
    </cfRule>
  </conditionalFormatting>
  <conditionalFormatting sqref="AB2:AB83">
    <cfRule type="cellIs" dxfId="27" priority="16" operator="equal">
      <formula>"No Xoserve FTEs"</formula>
    </cfRule>
  </conditionalFormatting>
  <conditionalFormatting sqref="AE2:AE83">
    <cfRule type="cellIs" dxfId="26" priority="15" operator="equal">
      <formula>"No Change Driver"</formula>
    </cfRule>
  </conditionalFormatting>
  <conditionalFormatting sqref="AF2:AF83">
    <cfRule type="cellIs" dxfId="25" priority="14" operator="equal">
      <formula>"No Change Beneficiary"</formula>
    </cfRule>
  </conditionalFormatting>
  <conditionalFormatting sqref="AJ2:AJ83">
    <cfRule type="cellIs" dxfId="24" priority="13" operator="equal">
      <formula>"No DSC Service Area"</formula>
    </cfRule>
  </conditionalFormatting>
  <conditionalFormatting sqref="AK2:AK83">
    <cfRule type="cellIs" dxfId="23" priority="12" operator="equal">
      <formula>"No Number of impacted DSC Service Areas"</formula>
    </cfRule>
  </conditionalFormatting>
  <conditionalFormatting sqref="AL2:AL83">
    <cfRule type="cellIs" dxfId="22" priority="11" operator="equal">
      <formula>"No Change Improvement Scale"</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Z47"/>
  <sheetViews>
    <sheetView showGridLines="0" tabSelected="1" topLeftCell="A5" zoomScale="70" zoomScaleNormal="70" workbookViewId="0">
      <selection activeCell="S31" sqref="S31"/>
    </sheetView>
  </sheetViews>
  <sheetFormatPr defaultRowHeight="15" x14ac:dyDescent="0.25"/>
  <cols>
    <col min="2" max="2" width="16.140625" customWidth="1"/>
    <col min="17" max="17" width="2.85546875" customWidth="1"/>
    <col min="18" max="18" width="1.7109375" customWidth="1"/>
    <col min="19" max="19" width="64.7109375" customWidth="1"/>
    <col min="20" max="20" width="13.7109375" bestFit="1" customWidth="1"/>
  </cols>
  <sheetData>
    <row r="5" spans="19:26" thickBot="1" x14ac:dyDescent="0.35">
      <c r="S5" s="1"/>
      <c r="T5" s="1"/>
      <c r="U5" s="1"/>
      <c r="V5" s="1"/>
      <c r="W5" s="1"/>
      <c r="X5" s="1"/>
    </row>
    <row r="6" spans="19:26" thickBot="1" x14ac:dyDescent="0.35">
      <c r="S6" s="3" t="s">
        <v>16</v>
      </c>
      <c r="T6" s="4" t="s">
        <v>17</v>
      </c>
      <c r="U6" s="1"/>
      <c r="V6" s="36"/>
      <c r="W6" s="49"/>
      <c r="X6" s="1"/>
    </row>
    <row r="7" spans="19:26" thickBot="1" x14ac:dyDescent="0.35">
      <c r="S7" s="7" t="s">
        <v>18</v>
      </c>
      <c r="T7" s="10">
        <v>1</v>
      </c>
      <c r="U7" s="36"/>
      <c r="V7" s="55"/>
      <c r="W7" s="50"/>
      <c r="X7" s="25"/>
    </row>
    <row r="8" spans="19:26" thickBot="1" x14ac:dyDescent="0.35">
      <c r="S8" s="7" t="s">
        <v>119</v>
      </c>
      <c r="T8" s="8">
        <v>3</v>
      </c>
      <c r="U8" s="36"/>
      <c r="V8" s="55"/>
      <c r="W8" s="50"/>
      <c r="X8" s="25"/>
    </row>
    <row r="9" spans="19:26" thickBot="1" x14ac:dyDescent="0.35">
      <c r="S9" s="7" t="s">
        <v>118</v>
      </c>
      <c r="T9" s="8">
        <v>13</v>
      </c>
      <c r="U9" s="53"/>
      <c r="V9" s="55"/>
      <c r="W9" s="50"/>
      <c r="X9" s="25"/>
    </row>
    <row r="10" spans="19:26" s="1" customFormat="1" thickBot="1" x14ac:dyDescent="0.35">
      <c r="S10" s="7" t="s">
        <v>117</v>
      </c>
      <c r="T10" s="8">
        <v>0</v>
      </c>
      <c r="U10" s="53"/>
      <c r="V10" s="55"/>
      <c r="W10" s="50"/>
      <c r="X10" s="25"/>
    </row>
    <row r="11" spans="19:26" thickBot="1" x14ac:dyDescent="0.35">
      <c r="S11" s="7" t="s">
        <v>19</v>
      </c>
      <c r="T11" s="8">
        <v>15</v>
      </c>
      <c r="U11" s="53"/>
      <c r="V11" s="55"/>
      <c r="W11" s="50"/>
      <c r="X11" s="25"/>
    </row>
    <row r="12" spans="19:26" thickBot="1" x14ac:dyDescent="0.35">
      <c r="S12" s="7" t="s">
        <v>20</v>
      </c>
      <c r="T12" s="8">
        <v>17</v>
      </c>
      <c r="U12" s="53"/>
      <c r="V12" s="55"/>
      <c r="W12" s="50"/>
      <c r="X12" s="25"/>
    </row>
    <row r="13" spans="19:26" thickBot="1" x14ac:dyDescent="0.35">
      <c r="S13" s="7" t="s">
        <v>21</v>
      </c>
      <c r="T13" s="8">
        <v>1</v>
      </c>
      <c r="U13" s="53"/>
      <c r="V13" s="55"/>
      <c r="W13" s="50"/>
      <c r="X13" s="25"/>
    </row>
    <row r="14" spans="19:26" thickBot="1" x14ac:dyDescent="0.35">
      <c r="S14" s="7" t="s">
        <v>22</v>
      </c>
      <c r="T14" s="8">
        <v>1</v>
      </c>
      <c r="U14" s="53"/>
      <c r="V14" s="55"/>
      <c r="W14" s="50"/>
      <c r="X14" s="25"/>
    </row>
    <row r="15" spans="19:26" thickBot="1" x14ac:dyDescent="0.35">
      <c r="S15" s="7" t="s">
        <v>23</v>
      </c>
      <c r="T15" s="8">
        <v>1</v>
      </c>
      <c r="U15" s="53"/>
      <c r="V15" s="55"/>
      <c r="W15" s="50"/>
      <c r="X15" s="25"/>
    </row>
    <row r="16" spans="19:26" thickBot="1" x14ac:dyDescent="0.35">
      <c r="S16" s="7" t="s">
        <v>24</v>
      </c>
      <c r="T16" s="8">
        <v>3</v>
      </c>
      <c r="U16" s="53"/>
      <c r="V16" s="55"/>
      <c r="W16" s="50"/>
      <c r="X16" s="25"/>
      <c r="Y16" s="1"/>
      <c r="Z16" s="1"/>
    </row>
    <row r="17" spans="2:26" thickBot="1" x14ac:dyDescent="0.35">
      <c r="S17" s="7" t="s">
        <v>156</v>
      </c>
      <c r="T17" s="8">
        <v>6</v>
      </c>
      <c r="U17" s="53"/>
      <c r="V17" s="55"/>
      <c r="W17" s="50"/>
      <c r="X17" s="25"/>
      <c r="Y17" s="1"/>
      <c r="Z17" s="1"/>
    </row>
    <row r="18" spans="2:26" thickBot="1" x14ac:dyDescent="0.35">
      <c r="S18" s="7" t="s">
        <v>25</v>
      </c>
      <c r="T18" s="8">
        <v>12</v>
      </c>
      <c r="U18" s="53"/>
      <c r="V18" s="55"/>
      <c r="W18" s="50"/>
      <c r="X18" s="25"/>
      <c r="Y18" s="1"/>
      <c r="Z18" s="1"/>
    </row>
    <row r="19" spans="2:26" thickBot="1" x14ac:dyDescent="0.35">
      <c r="S19" s="7" t="s">
        <v>26</v>
      </c>
      <c r="T19" s="8">
        <v>2</v>
      </c>
      <c r="U19" s="53"/>
      <c r="V19" s="55"/>
      <c r="W19" s="50"/>
      <c r="X19" s="25"/>
      <c r="Y19" s="1"/>
      <c r="Z19" s="1"/>
    </row>
    <row r="20" spans="2:26" thickBot="1" x14ac:dyDescent="0.35">
      <c r="S20" s="7" t="s">
        <v>164</v>
      </c>
      <c r="T20" s="11">
        <v>2</v>
      </c>
      <c r="U20" s="53"/>
      <c r="V20" s="55"/>
      <c r="W20" s="50"/>
      <c r="X20" s="25"/>
      <c r="Y20" s="1"/>
      <c r="Z20" s="1"/>
    </row>
    <row r="21" spans="2:26" ht="15" customHeight="1" thickBot="1" x14ac:dyDescent="0.35">
      <c r="S21" s="7" t="s">
        <v>166</v>
      </c>
      <c r="T21" s="9">
        <v>5</v>
      </c>
      <c r="U21" s="25"/>
      <c r="V21" s="1"/>
      <c r="W21" s="24"/>
      <c r="X21" s="25"/>
      <c r="Y21" s="1"/>
      <c r="Z21" s="1"/>
    </row>
    <row r="22" spans="2:26" ht="15" customHeight="1" thickBot="1" x14ac:dyDescent="0.35">
      <c r="S22" s="5" t="s">
        <v>27</v>
      </c>
      <c r="T22" s="6">
        <f>SUM(T7:T21)</f>
        <v>82</v>
      </c>
      <c r="U22" s="1"/>
      <c r="V22" s="1"/>
      <c r="W22" s="1"/>
      <c r="X22" s="1"/>
      <c r="Y22" s="1"/>
      <c r="Z22" s="1"/>
    </row>
    <row r="23" spans="2:26" ht="15" customHeight="1" x14ac:dyDescent="0.3">
      <c r="S23" s="1"/>
      <c r="T23" s="1"/>
      <c r="U23" s="1"/>
      <c r="V23" s="1"/>
      <c r="W23" s="1"/>
      <c r="X23" s="1"/>
      <c r="Y23" s="1"/>
      <c r="Z23" s="1"/>
    </row>
    <row r="24" spans="2:26" ht="15" customHeight="1" x14ac:dyDescent="0.25">
      <c r="S24" s="68" t="s">
        <v>28</v>
      </c>
      <c r="T24" s="68"/>
      <c r="U24" s="1"/>
      <c r="V24" s="1"/>
      <c r="W24" s="1"/>
      <c r="X24" s="1"/>
      <c r="Y24" s="24"/>
      <c r="Z24" s="25"/>
    </row>
    <row r="25" spans="2:26" ht="15" customHeight="1" x14ac:dyDescent="0.25">
      <c r="S25" s="68"/>
      <c r="T25" s="68"/>
      <c r="U25" s="1"/>
      <c r="V25" s="1"/>
      <c r="W25" s="1"/>
      <c r="X25" s="1"/>
      <c r="Y25" s="24"/>
      <c r="Z25" s="25"/>
    </row>
    <row r="26" spans="2:26" ht="15" customHeight="1" x14ac:dyDescent="0.25">
      <c r="S26" s="68"/>
      <c r="T26" s="68"/>
      <c r="U26" s="1"/>
      <c r="V26" s="1"/>
      <c r="W26" s="1"/>
      <c r="X26" s="1"/>
      <c r="Y26" s="24"/>
      <c r="Z26" s="25"/>
    </row>
    <row r="27" spans="2:26" x14ac:dyDescent="0.25">
      <c r="S27" s="1"/>
      <c r="T27" s="1"/>
      <c r="U27" s="1"/>
      <c r="V27" s="1"/>
      <c r="W27" s="1"/>
      <c r="X27" s="1"/>
      <c r="Y27" s="24"/>
      <c r="Z27" s="25"/>
    </row>
    <row r="28" spans="2:26" x14ac:dyDescent="0.25">
      <c r="S28" s="1"/>
      <c r="T28" s="1"/>
      <c r="U28" s="1"/>
      <c r="V28" s="1"/>
      <c r="W28" s="1"/>
      <c r="X28" s="1"/>
      <c r="Y28" s="24"/>
      <c r="Z28" s="25"/>
    </row>
    <row r="29" spans="2:26" x14ac:dyDescent="0.25">
      <c r="S29" s="1"/>
      <c r="T29" s="1"/>
      <c r="U29" s="1"/>
      <c r="V29" s="1"/>
      <c r="W29" s="1"/>
      <c r="X29" s="1"/>
      <c r="Y29" s="24"/>
      <c r="Z29" s="25"/>
    </row>
    <row r="30" spans="2:26" x14ac:dyDescent="0.25">
      <c r="B30" s="1"/>
      <c r="C30" s="1"/>
      <c r="D30" s="1"/>
      <c r="E30" s="1"/>
      <c r="F30" s="1"/>
      <c r="G30" s="1"/>
      <c r="H30" s="1"/>
      <c r="I30" s="1"/>
      <c r="J30" s="1"/>
      <c r="K30" s="1"/>
      <c r="L30" s="1"/>
      <c r="M30" s="1"/>
      <c r="N30" s="1"/>
      <c r="O30" s="1"/>
      <c r="P30" s="1"/>
      <c r="Q30" s="1"/>
      <c r="R30" s="1"/>
      <c r="S30" s="1"/>
      <c r="T30" s="1"/>
      <c r="U30" s="1"/>
      <c r="V30" s="1"/>
      <c r="W30" s="1"/>
      <c r="X30" s="24"/>
      <c r="Y30" s="24"/>
      <c r="Z30" s="25"/>
    </row>
    <row r="31" spans="2:26" x14ac:dyDescent="0.25">
      <c r="B31" s="1"/>
      <c r="C31" s="1"/>
      <c r="D31" s="1"/>
      <c r="E31" s="1"/>
      <c r="F31" s="1"/>
      <c r="G31" s="1"/>
      <c r="H31" s="1"/>
      <c r="I31" s="1"/>
      <c r="J31" s="1"/>
      <c r="K31" s="1"/>
      <c r="L31" s="1"/>
      <c r="M31" s="1"/>
      <c r="N31" s="1"/>
      <c r="O31" s="1"/>
      <c r="P31" s="1"/>
      <c r="Q31" s="1"/>
      <c r="R31" s="1"/>
      <c r="S31" s="1"/>
      <c r="T31" s="1"/>
      <c r="U31" s="1"/>
      <c r="V31" s="1"/>
      <c r="W31" s="1"/>
      <c r="X31" s="24"/>
      <c r="Y31" s="24"/>
      <c r="Z31" s="25"/>
    </row>
    <row r="32" spans="2:26" x14ac:dyDescent="0.25">
      <c r="B32" s="1"/>
      <c r="C32" s="1"/>
      <c r="D32" s="1"/>
      <c r="E32" s="1"/>
      <c r="F32" s="1"/>
      <c r="G32" s="1"/>
      <c r="H32" s="1"/>
      <c r="I32" s="1"/>
      <c r="J32" s="1"/>
      <c r="K32" s="1"/>
      <c r="L32" s="1"/>
      <c r="M32" s="1"/>
      <c r="N32" s="1"/>
      <c r="O32" s="1"/>
      <c r="P32" s="1"/>
      <c r="Q32" s="1"/>
      <c r="R32" s="1"/>
      <c r="S32" s="1"/>
      <c r="T32" s="1"/>
      <c r="U32" s="1"/>
      <c r="V32" s="1"/>
      <c r="W32" s="1"/>
      <c r="X32" s="24"/>
      <c r="Y32" s="24"/>
      <c r="Z32" s="25"/>
    </row>
    <row r="33" spans="2:26" x14ac:dyDescent="0.25">
      <c r="B33" s="1"/>
      <c r="C33" s="1"/>
      <c r="D33" s="1"/>
      <c r="E33" s="1"/>
      <c r="F33" s="1"/>
      <c r="G33" s="1"/>
      <c r="H33" s="1"/>
      <c r="I33" s="1"/>
      <c r="J33" s="1"/>
      <c r="K33" s="1"/>
      <c r="L33" s="1"/>
      <c r="M33" s="1"/>
      <c r="N33" s="1"/>
      <c r="O33" s="1"/>
      <c r="P33" s="1"/>
      <c r="Q33" s="1"/>
      <c r="R33" s="1"/>
      <c r="S33" s="1"/>
      <c r="T33" s="1"/>
      <c r="U33" s="1"/>
      <c r="V33" s="1"/>
      <c r="W33" s="1"/>
      <c r="X33" s="24"/>
      <c r="Y33" s="24"/>
      <c r="Z33" s="25"/>
    </row>
    <row r="34" spans="2:26" x14ac:dyDescent="0.25">
      <c r="B34" s="1"/>
      <c r="C34" s="1"/>
      <c r="D34" s="1"/>
      <c r="E34" s="1"/>
      <c r="F34" s="1"/>
      <c r="G34" s="1"/>
      <c r="H34" s="1"/>
      <c r="I34" s="1"/>
      <c r="J34" s="1"/>
      <c r="K34" s="1"/>
      <c r="L34" s="1"/>
      <c r="M34" s="1"/>
      <c r="N34" s="1"/>
      <c r="O34" s="1"/>
      <c r="P34" s="1"/>
      <c r="Q34" s="1"/>
      <c r="R34" s="1"/>
      <c r="S34" s="1"/>
      <c r="T34" s="1"/>
      <c r="U34" s="1"/>
      <c r="V34" s="1"/>
      <c r="W34" s="1"/>
      <c r="X34" s="24"/>
      <c r="Y34" s="24"/>
      <c r="Z34" s="25"/>
    </row>
    <row r="35" spans="2:26" x14ac:dyDescent="0.25">
      <c r="B35" s="1"/>
      <c r="C35" s="1"/>
      <c r="D35" s="1"/>
      <c r="E35" s="1"/>
      <c r="F35" s="1"/>
      <c r="G35" s="1"/>
      <c r="H35" s="1"/>
      <c r="I35" s="1"/>
      <c r="J35" s="1"/>
      <c r="K35" s="1"/>
      <c r="L35" s="1"/>
      <c r="M35" s="1"/>
      <c r="N35" s="1"/>
      <c r="O35" s="1"/>
      <c r="P35" s="1"/>
      <c r="Q35" s="1"/>
      <c r="R35" s="1"/>
      <c r="S35" s="1"/>
      <c r="T35" s="1"/>
      <c r="U35" s="1"/>
      <c r="V35" s="1"/>
      <c r="W35" s="1"/>
      <c r="X35" s="24"/>
      <c r="Y35" s="24"/>
      <c r="Z35" s="25"/>
    </row>
    <row r="36" spans="2:26" x14ac:dyDescent="0.25">
      <c r="B36" s="1"/>
      <c r="C36" s="1"/>
      <c r="D36" s="1"/>
      <c r="E36" s="1"/>
      <c r="F36" s="1"/>
      <c r="G36" s="1"/>
      <c r="H36" s="1"/>
      <c r="I36" s="1"/>
      <c r="J36" s="1"/>
      <c r="K36" s="1"/>
      <c r="L36" s="1"/>
      <c r="M36" s="1"/>
      <c r="N36" s="1"/>
      <c r="O36" s="1"/>
      <c r="P36" s="1"/>
      <c r="Q36" s="1"/>
      <c r="R36" s="1"/>
      <c r="S36" s="1"/>
      <c r="T36" s="1"/>
      <c r="U36" s="1"/>
      <c r="V36" s="1"/>
      <c r="W36" s="1"/>
      <c r="X36" s="24"/>
      <c r="Y36" s="24"/>
      <c r="Z36" s="25"/>
    </row>
    <row r="37" spans="2:26" x14ac:dyDescent="0.25">
      <c r="B37" s="1"/>
      <c r="C37" s="1"/>
      <c r="D37" s="1"/>
      <c r="E37" s="1"/>
      <c r="F37" s="1"/>
      <c r="G37" s="1"/>
      <c r="H37" s="1"/>
      <c r="I37" s="1"/>
      <c r="J37" s="1"/>
      <c r="K37" s="1"/>
      <c r="L37" s="1"/>
      <c r="M37" s="1"/>
      <c r="N37" s="1"/>
      <c r="O37" s="1"/>
      <c r="P37" s="1"/>
      <c r="Q37" s="1"/>
      <c r="R37" s="1"/>
      <c r="S37" s="1"/>
      <c r="T37" s="1"/>
      <c r="U37" s="1"/>
      <c r="V37" s="1"/>
      <c r="W37" s="1"/>
      <c r="X37" s="24"/>
      <c r="Y37" s="24"/>
      <c r="Z37" s="25"/>
    </row>
    <row r="38" spans="2:26" x14ac:dyDescent="0.25">
      <c r="B38" s="1"/>
      <c r="C38" s="1"/>
      <c r="D38" s="1"/>
      <c r="E38" s="1"/>
      <c r="F38" s="1"/>
      <c r="G38" s="1"/>
      <c r="H38" s="1"/>
      <c r="I38" s="1"/>
      <c r="J38" s="1"/>
      <c r="K38" s="1"/>
      <c r="L38" s="1"/>
      <c r="M38" s="1"/>
      <c r="N38" s="1"/>
      <c r="O38" s="1"/>
      <c r="P38" s="1"/>
      <c r="Q38" s="1"/>
      <c r="R38" s="1"/>
      <c r="S38" s="1"/>
      <c r="T38" s="1"/>
      <c r="U38" s="1"/>
      <c r="V38" s="1"/>
      <c r="W38" s="1"/>
      <c r="X38" s="24"/>
      <c r="Y38" s="24"/>
      <c r="Z38" s="25"/>
    </row>
    <row r="39" spans="2:26" x14ac:dyDescent="0.25">
      <c r="B39" s="1"/>
      <c r="C39" s="1"/>
      <c r="D39" s="1"/>
      <c r="E39" s="1"/>
      <c r="F39" s="1"/>
      <c r="G39" s="1"/>
      <c r="H39" s="1"/>
      <c r="I39" s="1"/>
      <c r="J39" s="1"/>
      <c r="K39" s="1"/>
      <c r="L39" s="1"/>
      <c r="M39" s="1"/>
      <c r="N39" s="1"/>
      <c r="O39" s="1"/>
      <c r="P39" s="1"/>
      <c r="Q39" s="1"/>
      <c r="R39" s="1"/>
      <c r="S39" s="1"/>
      <c r="T39" s="1"/>
      <c r="U39" s="1"/>
      <c r="V39" s="1"/>
      <c r="W39" s="1"/>
      <c r="X39" s="24"/>
      <c r="Y39" s="24"/>
      <c r="Z39" s="25"/>
    </row>
    <row r="40" spans="2:26" x14ac:dyDescent="0.25">
      <c r="B40" s="1"/>
      <c r="C40" s="1"/>
      <c r="D40" s="1"/>
      <c r="E40" s="1"/>
      <c r="F40" s="1"/>
      <c r="G40" s="1"/>
      <c r="H40" s="1"/>
      <c r="I40" s="1"/>
      <c r="J40" s="1"/>
      <c r="K40" s="1"/>
      <c r="L40" s="1"/>
      <c r="M40" s="1"/>
      <c r="N40" s="1"/>
      <c r="O40" s="1"/>
      <c r="P40" s="1"/>
      <c r="Q40" s="1"/>
      <c r="R40" s="1"/>
      <c r="S40" s="1"/>
      <c r="T40" s="1"/>
      <c r="U40" s="1"/>
      <c r="V40" s="1"/>
      <c r="W40" s="1"/>
      <c r="X40" s="24"/>
      <c r="Y40" s="24"/>
      <c r="Z40" s="25"/>
    </row>
    <row r="41" spans="2:26" x14ac:dyDescent="0.25">
      <c r="B41" s="1"/>
      <c r="C41" s="1"/>
      <c r="D41" s="1"/>
      <c r="E41" s="1"/>
      <c r="F41" s="1"/>
      <c r="G41" s="1"/>
      <c r="H41" s="1"/>
      <c r="I41" s="1"/>
      <c r="J41" s="1"/>
      <c r="K41" s="1"/>
      <c r="L41" s="1"/>
      <c r="M41" s="1"/>
      <c r="N41" s="1"/>
      <c r="O41" s="1"/>
      <c r="P41" s="1"/>
      <c r="Q41" s="1"/>
      <c r="R41" s="1"/>
      <c r="S41" s="1"/>
      <c r="T41" s="1"/>
      <c r="U41" s="1"/>
      <c r="V41" s="1"/>
      <c r="W41" s="1"/>
      <c r="X41" s="24"/>
      <c r="Y41" s="24"/>
      <c r="Z41" s="25"/>
    </row>
    <row r="42" spans="2:26" x14ac:dyDescent="0.25">
      <c r="B42" s="1"/>
      <c r="C42" s="1"/>
      <c r="D42" s="1"/>
      <c r="E42" s="1"/>
      <c r="F42" s="1"/>
      <c r="G42" s="1"/>
      <c r="H42" s="1"/>
      <c r="I42" s="1"/>
      <c r="J42" s="1"/>
      <c r="K42" s="1"/>
      <c r="L42" s="1"/>
      <c r="M42" s="1"/>
      <c r="N42" s="1"/>
      <c r="O42" s="1"/>
      <c r="P42" s="1"/>
      <c r="Q42" s="1"/>
      <c r="R42" s="1"/>
      <c r="S42" s="1"/>
      <c r="T42" s="1"/>
      <c r="U42" s="1"/>
      <c r="V42" s="1"/>
      <c r="W42" s="1"/>
      <c r="X42" s="24"/>
      <c r="Y42" s="25"/>
      <c r="Z42" s="1"/>
    </row>
    <row r="43" spans="2:26" x14ac:dyDescent="0.25">
      <c r="B43" s="1"/>
      <c r="C43" s="1"/>
      <c r="D43" s="1"/>
      <c r="E43" s="1"/>
      <c r="F43" s="1"/>
      <c r="G43" s="1"/>
      <c r="H43" s="1"/>
      <c r="I43" s="1"/>
      <c r="J43" s="1"/>
      <c r="K43" s="1"/>
      <c r="L43" s="1"/>
      <c r="M43" s="1"/>
      <c r="N43" s="1"/>
      <c r="O43" s="1"/>
      <c r="P43" s="1"/>
      <c r="Q43" s="1"/>
      <c r="R43" s="1"/>
      <c r="S43" s="1"/>
      <c r="T43" s="1"/>
      <c r="U43" s="1"/>
      <c r="V43" s="1"/>
      <c r="W43" s="1"/>
      <c r="X43" s="24"/>
      <c r="Y43" s="25"/>
      <c r="Z43" s="1"/>
    </row>
    <row r="44" spans="2:26" x14ac:dyDescent="0.25">
      <c r="B44" s="1"/>
      <c r="C44" s="1"/>
      <c r="D44" s="1"/>
      <c r="E44" s="1"/>
      <c r="F44" s="1"/>
      <c r="G44" s="1"/>
      <c r="H44" s="1"/>
      <c r="I44" s="1"/>
      <c r="J44" s="1"/>
      <c r="K44" s="1"/>
      <c r="L44" s="1"/>
      <c r="M44" s="1"/>
      <c r="N44" s="1"/>
      <c r="O44" s="1"/>
      <c r="P44" s="1"/>
      <c r="Q44" s="1"/>
      <c r="R44" s="1"/>
      <c r="S44" s="1"/>
      <c r="T44" s="1"/>
      <c r="U44" s="1"/>
      <c r="V44" s="1"/>
      <c r="W44" s="1"/>
      <c r="X44" s="24"/>
      <c r="Y44" s="25"/>
      <c r="Z44" s="1"/>
    </row>
    <row r="45" spans="2:26" x14ac:dyDescent="0.25">
      <c r="B45" s="1"/>
      <c r="C45" s="1"/>
      <c r="D45" s="1"/>
      <c r="E45" s="1"/>
      <c r="F45" s="1"/>
      <c r="G45" s="1"/>
      <c r="H45" s="1"/>
      <c r="I45" s="1"/>
      <c r="J45" s="1"/>
      <c r="K45" s="1"/>
      <c r="L45" s="1"/>
      <c r="M45" s="1"/>
      <c r="N45" s="1"/>
      <c r="O45" s="1"/>
      <c r="P45" s="1"/>
      <c r="Q45" s="1"/>
      <c r="R45" s="1"/>
      <c r="S45" s="1"/>
      <c r="T45" s="1"/>
      <c r="U45" s="1"/>
      <c r="V45" s="1"/>
      <c r="W45" s="1"/>
      <c r="X45" s="24"/>
      <c r="Y45" s="25"/>
      <c r="Z45" s="1"/>
    </row>
    <row r="46" spans="2:26" x14ac:dyDescent="0.25">
      <c r="X46" s="24"/>
      <c r="Y46" s="25"/>
    </row>
    <row r="47" spans="2:26" x14ac:dyDescent="0.25">
      <c r="X47" s="24"/>
      <c r="Y47" s="25"/>
    </row>
  </sheetData>
  <mergeCells count="1">
    <mergeCell ref="S24:T26"/>
  </mergeCells>
  <pageMargins left="0.70866141732283472" right="0.70866141732283472" top="0.74803149606299213" bottom="0.74803149606299213" header="0.31496062992125984" footer="0.31496062992125984"/>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55" zoomScaleNormal="55" workbookViewId="0">
      <selection activeCell="U23" sqref="U23"/>
    </sheetView>
  </sheetViews>
  <sheetFormatPr defaultRowHeight="15" x14ac:dyDescent="0.25"/>
  <sheetData/>
  <pageMargins left="0.70866141732283472" right="0.70866141732283472" top="0.74803149606299213" bottom="0.74803149606299213" header="0.31496062992125984" footer="0.31496062992125984"/>
  <pageSetup paperSize="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28"/>
  <sheetViews>
    <sheetView topLeftCell="A2" zoomScale="85" zoomScaleNormal="85" workbookViewId="0">
      <selection activeCell="E13" sqref="E13"/>
    </sheetView>
  </sheetViews>
  <sheetFormatPr defaultRowHeight="15" x14ac:dyDescent="0.25"/>
  <cols>
    <col min="1" max="1" width="43.7109375" customWidth="1"/>
    <col min="2" max="2" width="16.42578125" customWidth="1"/>
  </cols>
  <sheetData>
    <row r="3" spans="1:3" x14ac:dyDescent="0.3">
      <c r="A3" s="52" t="s">
        <v>75</v>
      </c>
      <c r="B3" t="s">
        <v>76</v>
      </c>
      <c r="C3" s="1"/>
    </row>
    <row r="4" spans="1:3" x14ac:dyDescent="0.3">
      <c r="A4" s="53" t="s">
        <v>77</v>
      </c>
      <c r="B4" s="55"/>
      <c r="C4" s="1"/>
    </row>
    <row r="5" spans="1:3" x14ac:dyDescent="0.3">
      <c r="A5" s="36">
        <v>43770</v>
      </c>
      <c r="B5" s="55">
        <v>3</v>
      </c>
      <c r="C5" s="1"/>
    </row>
    <row r="6" spans="1:3" x14ac:dyDescent="0.3">
      <c r="A6" s="36">
        <v>43617</v>
      </c>
      <c r="B6" s="55">
        <v>13</v>
      </c>
      <c r="C6" s="1"/>
    </row>
    <row r="7" spans="1:3" x14ac:dyDescent="0.3">
      <c r="A7" s="53" t="s">
        <v>168</v>
      </c>
      <c r="B7" s="55">
        <v>1</v>
      </c>
      <c r="C7" s="1"/>
    </row>
    <row r="8" spans="1:3" x14ac:dyDescent="0.3">
      <c r="A8" s="53" t="s">
        <v>19</v>
      </c>
      <c r="B8" s="55">
        <v>15</v>
      </c>
      <c r="C8" s="1"/>
    </row>
    <row r="9" spans="1:3" x14ac:dyDescent="0.3">
      <c r="A9" s="53" t="s">
        <v>20</v>
      </c>
      <c r="B9" s="55">
        <v>17</v>
      </c>
      <c r="C9" s="1"/>
    </row>
    <row r="10" spans="1:3" x14ac:dyDescent="0.3">
      <c r="A10" s="53" t="s">
        <v>21</v>
      </c>
      <c r="B10" s="55">
        <v>1</v>
      </c>
      <c r="C10" s="1"/>
    </row>
    <row r="11" spans="1:3" x14ac:dyDescent="0.3">
      <c r="A11" s="53" t="s">
        <v>22</v>
      </c>
      <c r="B11" s="55">
        <v>1</v>
      </c>
      <c r="C11" s="1"/>
    </row>
    <row r="12" spans="1:3" x14ac:dyDescent="0.3">
      <c r="A12" s="53" t="s">
        <v>23</v>
      </c>
      <c r="B12" s="55">
        <v>1</v>
      </c>
      <c r="C12" s="1"/>
    </row>
    <row r="13" spans="1:3" x14ac:dyDescent="0.3">
      <c r="A13" s="53" t="s">
        <v>24</v>
      </c>
      <c r="B13" s="55">
        <v>3</v>
      </c>
      <c r="C13" s="1"/>
    </row>
    <row r="14" spans="1:3" x14ac:dyDescent="0.3">
      <c r="A14" s="53" t="s">
        <v>158</v>
      </c>
      <c r="B14" s="55">
        <v>2</v>
      </c>
      <c r="C14" s="1"/>
    </row>
    <row r="15" spans="1:3" x14ac:dyDescent="0.3">
      <c r="A15" s="53" t="s">
        <v>159</v>
      </c>
      <c r="B15" s="55">
        <v>5</v>
      </c>
      <c r="C15" s="1"/>
    </row>
    <row r="16" spans="1:3" x14ac:dyDescent="0.3">
      <c r="A16" s="53" t="s">
        <v>25</v>
      </c>
      <c r="B16" s="55">
        <v>12</v>
      </c>
      <c r="C16" s="1"/>
    </row>
    <row r="17" spans="1:3" x14ac:dyDescent="0.3">
      <c r="A17" s="53" t="s">
        <v>152</v>
      </c>
      <c r="B17" s="55">
        <v>6</v>
      </c>
      <c r="C17" s="1"/>
    </row>
    <row r="18" spans="1:3" x14ac:dyDescent="0.3">
      <c r="A18" s="53" t="s">
        <v>26</v>
      </c>
      <c r="B18" s="55">
        <v>2</v>
      </c>
      <c r="C18" s="1"/>
    </row>
    <row r="19" spans="1:3" x14ac:dyDescent="0.3">
      <c r="A19" s="53" t="s">
        <v>27</v>
      </c>
      <c r="B19" s="55">
        <v>82</v>
      </c>
      <c r="C19" s="1"/>
    </row>
    <row r="20" spans="1:3" x14ac:dyDescent="0.3">
      <c r="C20" s="1"/>
    </row>
    <row r="21" spans="1:3" x14ac:dyDescent="0.3">
      <c r="C21" s="1"/>
    </row>
    <row r="22" spans="1:3" x14ac:dyDescent="0.3">
      <c r="C22" s="1"/>
    </row>
    <row r="23" spans="1:3" x14ac:dyDescent="0.3">
      <c r="C23" s="1"/>
    </row>
    <row r="25" spans="1:3" x14ac:dyDescent="0.25">
      <c r="A25" s="69"/>
      <c r="B25" s="1"/>
      <c r="C25" s="1"/>
    </row>
    <row r="26" spans="1:3" x14ac:dyDescent="0.25">
      <c r="A26" s="69"/>
      <c r="B26" s="1"/>
      <c r="C26" s="1"/>
    </row>
    <row r="27" spans="1:3" x14ac:dyDescent="0.25">
      <c r="A27" s="69"/>
      <c r="B27" s="1"/>
      <c r="C27" s="1"/>
    </row>
    <row r="28" spans="1:3" x14ac:dyDescent="0.25">
      <c r="A28" s="69"/>
      <c r="B28" s="1"/>
      <c r="C28" s="1"/>
    </row>
  </sheetData>
  <mergeCells count="1">
    <mergeCell ref="A25:A28"/>
  </mergeCell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8"/>
  <sheetViews>
    <sheetView topLeftCell="A7" zoomScale="70" zoomScaleNormal="70" workbookViewId="0">
      <selection activeCell="K29" sqref="K29"/>
    </sheetView>
  </sheetViews>
  <sheetFormatPr defaultRowHeight="15" x14ac:dyDescent="0.25"/>
  <sheetData>
    <row r="2" spans="1:1" ht="14.45" customHeight="1" x14ac:dyDescent="0.25">
      <c r="A2" s="23"/>
    </row>
    <row r="3" spans="1:1" x14ac:dyDescent="0.25">
      <c r="A3" s="23"/>
    </row>
    <row r="4" spans="1:1" x14ac:dyDescent="0.25">
      <c r="A4" s="70" t="s">
        <v>74</v>
      </c>
    </row>
    <row r="5" spans="1:1" x14ac:dyDescent="0.25">
      <c r="A5" s="70"/>
    </row>
    <row r="6" spans="1:1" x14ac:dyDescent="0.25">
      <c r="A6" s="70"/>
    </row>
    <row r="7" spans="1:1" x14ac:dyDescent="0.25">
      <c r="A7" s="70"/>
    </row>
    <row r="8" spans="1:1" x14ac:dyDescent="0.25">
      <c r="A8" s="70"/>
    </row>
    <row r="9" spans="1:1" x14ac:dyDescent="0.25">
      <c r="A9" s="70"/>
    </row>
    <row r="10" spans="1:1" x14ac:dyDescent="0.25">
      <c r="A10" s="70"/>
    </row>
    <row r="11" spans="1:1" x14ac:dyDescent="0.25">
      <c r="A11" s="70"/>
    </row>
    <row r="12" spans="1:1" x14ac:dyDescent="0.25">
      <c r="A12" s="70"/>
    </row>
    <row r="13" spans="1:1" x14ac:dyDescent="0.25">
      <c r="A13" s="70"/>
    </row>
    <row r="14" spans="1:1" x14ac:dyDescent="0.25">
      <c r="A14" s="70"/>
    </row>
    <row r="15" spans="1:1" x14ac:dyDescent="0.25">
      <c r="A15" s="70"/>
    </row>
    <row r="16" spans="1:1" x14ac:dyDescent="0.25">
      <c r="A16" s="70"/>
    </row>
    <row r="17" spans="1:1" x14ac:dyDescent="0.25">
      <c r="A17" s="70"/>
    </row>
    <row r="18" spans="1:1" ht="14.45" customHeight="1" x14ac:dyDescent="0.25">
      <c r="A18" s="70" t="s">
        <v>78</v>
      </c>
    </row>
    <row r="19" spans="1:1" x14ac:dyDescent="0.25">
      <c r="A19" s="70"/>
    </row>
    <row r="20" spans="1:1" x14ac:dyDescent="0.25">
      <c r="A20" s="70"/>
    </row>
    <row r="21" spans="1:1" x14ac:dyDescent="0.25">
      <c r="A21" s="70"/>
    </row>
    <row r="22" spans="1:1" x14ac:dyDescent="0.25">
      <c r="A22" s="70"/>
    </row>
    <row r="23" spans="1:1" ht="22.15" customHeight="1" x14ac:dyDescent="0.25">
      <c r="A23" s="70"/>
    </row>
    <row r="24" spans="1:1" x14ac:dyDescent="0.25">
      <c r="A24" s="70"/>
    </row>
    <row r="25" spans="1:1" x14ac:dyDescent="0.25">
      <c r="A25" s="70"/>
    </row>
    <row r="26" spans="1:1" x14ac:dyDescent="0.25">
      <c r="A26" s="70"/>
    </row>
    <row r="27" spans="1:1" x14ac:dyDescent="0.25">
      <c r="A27" s="70"/>
    </row>
    <row r="28" spans="1:1" ht="23.45" customHeight="1" x14ac:dyDescent="0.25">
      <c r="A28" s="70"/>
    </row>
  </sheetData>
  <mergeCells count="2">
    <mergeCell ref="A18:A28"/>
    <mergeCell ref="A4:A1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9"/>
  <sheetViews>
    <sheetView zoomScale="70" zoomScaleNormal="70" workbookViewId="0">
      <selection activeCell="K18" sqref="K18"/>
    </sheetView>
  </sheetViews>
  <sheetFormatPr defaultColWidth="19.5703125" defaultRowHeight="15" x14ac:dyDescent="0.25"/>
  <cols>
    <col min="1" max="1" width="19.85546875" style="40" bestFit="1" customWidth="1"/>
    <col min="2" max="2" width="75.140625" style="40" bestFit="1" customWidth="1"/>
    <col min="3" max="3" width="39.28515625" style="40" customWidth="1"/>
    <col min="4" max="4" width="131.5703125" style="40" customWidth="1"/>
    <col min="5" max="5" width="25" style="40" customWidth="1"/>
    <col min="6" max="6" width="27.7109375" style="40" customWidth="1"/>
    <col min="7" max="7" width="64.140625" style="40" customWidth="1"/>
    <col min="8" max="8" width="47.140625" style="34" customWidth="1"/>
    <col min="9" max="10" width="49.140625" style="40" customWidth="1"/>
    <col min="11" max="11" width="39.42578125" style="40" customWidth="1"/>
    <col min="12" max="12" width="29.42578125" style="31" customWidth="1"/>
    <col min="13" max="13" width="34.5703125" style="40" customWidth="1"/>
    <col min="14" max="14" width="29.42578125" style="40" customWidth="1"/>
    <col min="15" max="15" width="35.7109375" style="32" customWidth="1"/>
    <col min="16" max="16" width="35" style="40" customWidth="1"/>
    <col min="17" max="17" width="26.5703125" style="40" bestFit="1" customWidth="1"/>
    <col min="18" max="18" width="39.42578125" style="40" bestFit="1" customWidth="1"/>
    <col min="19" max="19" width="46.7109375" style="31" bestFit="1" customWidth="1"/>
    <col min="20" max="20" width="36.140625" style="31" bestFit="1" customWidth="1"/>
    <col min="21" max="21" width="35.28515625" style="31" bestFit="1" customWidth="1"/>
    <col min="22" max="22" width="33.5703125" style="40" bestFit="1" customWidth="1"/>
    <col min="23" max="23" width="31.7109375" style="40" bestFit="1" customWidth="1"/>
    <col min="24" max="24" width="40.42578125" style="40" bestFit="1" customWidth="1"/>
    <col min="25" max="25" width="37.5703125" style="40" bestFit="1" customWidth="1"/>
    <col min="26" max="26" width="30.140625" style="40" bestFit="1" customWidth="1"/>
    <col min="27" max="27" width="37.42578125" style="40" bestFit="1" customWidth="1"/>
    <col min="28" max="28" width="46" style="40" bestFit="1" customWidth="1"/>
    <col min="29" max="29" width="24.28515625" style="40" bestFit="1" customWidth="1"/>
    <col min="30" max="30" width="35.28515625" style="40" bestFit="1" customWidth="1"/>
    <col min="31" max="31" width="55.42578125" style="40" bestFit="1" customWidth="1"/>
    <col min="32" max="32" width="33" style="40" bestFit="1" customWidth="1"/>
    <col min="33" max="33" width="27.28515625" style="40" bestFit="1" customWidth="1"/>
    <col min="34" max="34" width="28.42578125" style="40" bestFit="1" customWidth="1"/>
    <col min="35" max="35" width="22.42578125" style="40" bestFit="1" customWidth="1"/>
    <col min="36" max="36" width="129.85546875" style="40" bestFit="1" customWidth="1"/>
    <col min="37" max="37" width="45.5703125" style="40" bestFit="1" customWidth="1"/>
    <col min="38" max="38" width="36.7109375" style="40" bestFit="1" customWidth="1"/>
    <col min="39" max="39" width="33" style="40" bestFit="1" customWidth="1"/>
    <col min="40" max="40" width="39.28515625" style="40" bestFit="1" customWidth="1"/>
    <col min="41" max="41" width="32" style="40" bestFit="1" customWidth="1"/>
    <col min="42" max="42" width="39.28515625" style="40" bestFit="1" customWidth="1"/>
    <col min="43" max="43" width="37.85546875" style="40" bestFit="1" customWidth="1"/>
    <col min="44" max="44" width="36.85546875" style="40" bestFit="1" customWidth="1"/>
    <col min="45" max="45" width="39.7109375" style="31" bestFit="1" customWidth="1"/>
    <col min="46" max="47" width="35.28515625" style="31" bestFit="1" customWidth="1"/>
    <col min="48" max="48" width="35.5703125" style="31" bestFit="1" customWidth="1"/>
    <col min="49" max="16384" width="19.5703125" style="40"/>
  </cols>
  <sheetData>
    <row r="1" spans="1:48" ht="28.9" x14ac:dyDescent="0.3">
      <c r="A1" s="48" t="s">
        <v>29</v>
      </c>
      <c r="B1" s="45" t="s">
        <v>30</v>
      </c>
      <c r="C1" s="2" t="s">
        <v>31</v>
      </c>
      <c r="D1" s="43" t="s">
        <v>32</v>
      </c>
      <c r="E1" s="43" t="s">
        <v>33</v>
      </c>
      <c r="F1" s="43" t="s">
        <v>34</v>
      </c>
      <c r="G1" s="43" t="s">
        <v>35</v>
      </c>
      <c r="H1" s="33" t="s">
        <v>153</v>
      </c>
      <c r="I1" s="47" t="s">
        <v>36</v>
      </c>
      <c r="J1" s="47" t="s">
        <v>37</v>
      </c>
      <c r="K1" s="44" t="s">
        <v>38</v>
      </c>
      <c r="L1" s="44" t="s">
        <v>39</v>
      </c>
      <c r="M1" s="43" t="s">
        <v>40</v>
      </c>
      <c r="N1" s="43" t="s">
        <v>41</v>
      </c>
      <c r="O1" s="13" t="s">
        <v>42</v>
      </c>
      <c r="P1" s="43" t="s">
        <v>43</v>
      </c>
      <c r="Q1" s="43" t="s">
        <v>44</v>
      </c>
      <c r="R1" s="43" t="s">
        <v>45</v>
      </c>
      <c r="S1" s="44" t="s">
        <v>46</v>
      </c>
      <c r="T1" s="44" t="s">
        <v>154</v>
      </c>
      <c r="U1" s="44" t="s">
        <v>47</v>
      </c>
      <c r="V1" s="43" t="s">
        <v>48</v>
      </c>
      <c r="W1" s="43" t="s">
        <v>49</v>
      </c>
      <c r="X1" s="43" t="s">
        <v>155</v>
      </c>
      <c r="Y1" s="43" t="s">
        <v>50</v>
      </c>
      <c r="Z1" s="43" t="s">
        <v>51</v>
      </c>
      <c r="AA1" s="43" t="s">
        <v>52</v>
      </c>
      <c r="AB1" s="43" t="s">
        <v>53</v>
      </c>
      <c r="AC1" s="43" t="s">
        <v>54</v>
      </c>
      <c r="AD1" s="43" t="s">
        <v>55</v>
      </c>
      <c r="AE1" s="43" t="s">
        <v>56</v>
      </c>
      <c r="AF1" s="43" t="s">
        <v>57</v>
      </c>
      <c r="AG1" s="43" t="s">
        <v>58</v>
      </c>
      <c r="AH1" s="43" t="s">
        <v>59</v>
      </c>
      <c r="AI1" s="43" t="s">
        <v>60</v>
      </c>
      <c r="AJ1" s="43" t="s">
        <v>61</v>
      </c>
      <c r="AK1" s="43" t="s">
        <v>62</v>
      </c>
      <c r="AL1" s="43" t="s">
        <v>63</v>
      </c>
      <c r="AM1" s="46" t="s">
        <v>64</v>
      </c>
      <c r="AN1" s="46" t="s">
        <v>65</v>
      </c>
      <c r="AO1" s="46" t="s">
        <v>66</v>
      </c>
      <c r="AP1" s="43" t="s">
        <v>67</v>
      </c>
      <c r="AQ1" s="43" t="s">
        <v>68</v>
      </c>
      <c r="AR1" s="43" t="s">
        <v>69</v>
      </c>
      <c r="AS1" s="44" t="s">
        <v>70</v>
      </c>
      <c r="AT1" s="44" t="s">
        <v>71</v>
      </c>
      <c r="AU1" s="44" t="s">
        <v>72</v>
      </c>
      <c r="AV1" s="44" t="s">
        <v>73</v>
      </c>
    </row>
    <row r="2" spans="1:48" s="56" customFormat="1" ht="14.45" x14ac:dyDescent="0.3">
      <c r="A2" s="62" t="s">
        <v>83</v>
      </c>
      <c r="B2" s="54" t="str">
        <f>VLOOKUP(G2,[1]StatusMappings!A:B,2,FALSE)</f>
        <v>2. Change sanction/approved and in project delivery</v>
      </c>
      <c r="D2" s="54" t="str">
        <f>VLOOKUP(A2,[1]RawData!A:DJ,2,FALSE)</f>
        <v>Amendment to plot to postal report</v>
      </c>
      <c r="E2" s="54" t="str">
        <f>VLOOKUP(A2,[1]RawData!A:DJ,20,FALSE)</f>
        <v>CR (Internal)</v>
      </c>
      <c r="F2" s="51" t="str">
        <f>VLOOKUP(A2,[1]RawData!A:DJ,21,FALSE)</f>
        <v>LIVE</v>
      </c>
      <c r="G2" s="51" t="str">
        <f>VLOOKUP(A2,[1]RawData!A:DJ,3,FALSE)</f>
        <v>D1 - Change in delivery</v>
      </c>
      <c r="H2" s="58">
        <f t="shared" ref="H2:H33" si="0">BW2</f>
        <v>0</v>
      </c>
      <c r="I2" s="58" t="str">
        <f>IF(ISNA(VLOOKUP(A2,[1]PrioritisationVariables!L:P,3,FALSE)),"",(VLOOKUP(A2,[1]PrioritisationVariables!L:P,3,FALSE)))</f>
        <v/>
      </c>
      <c r="J2" s="59" t="str">
        <f>IF(ISNA(VLOOKUP(A2,[1]PrioritisationVariables!L:P,5,FALSE)),"",(VLOOKUP(A2,[1]PrioritisationVariables!L:P,5,FALSE)))</f>
        <v/>
      </c>
      <c r="K2" s="57" t="str">
        <f>IF(F2="LIVE",IF(VLOOKUP(A2,[1]RawData!A:DJ,79,FALSE)="","No Platform",VLOOKUP(A2,[1]RawData!A:DJ,79,FALSE)),"")</f>
        <v>Data Office</v>
      </c>
      <c r="L2" s="57">
        <f>IF(VLOOKUP(A2,[1]RawData!A:DJ,9,FALSE)="","No Date",VLOOKUP(A2,[1]RawData!A:DJ,9,FALSE))</f>
        <v>43200</v>
      </c>
      <c r="M2" s="60" t="str">
        <f>VLOOKUP(A2,[1]RawData!A:DJ,16,FALSE)</f>
        <v>Tahera Choudhury</v>
      </c>
      <c r="N2" s="57" t="str">
        <f>IF(F2="LIVE",IF(VLOOKUP(A2,[1]RawData!A:DJ,19,FALSE)="","No Project Manager",VLOOKUP(A2,[1]RawData!A:DJ,19,FALSE)),"")</f>
        <v>Jo Duncan</v>
      </c>
      <c r="O2" s="61" t="str">
        <f>VLOOKUP(A2,[1]RawData!A:DJ,77,FALSE)</f>
        <v>50</v>
      </c>
      <c r="P2" s="60" t="str">
        <f>VLOOKUP(A2,[1]RawData!A:DJ,78,FALSE)</f>
        <v/>
      </c>
      <c r="Q2" s="57" t="str">
        <f>IF(F2="LIVE",IF(VLOOKUP(A2,[1]RawData!A:DJ,81,FALSE)="","No Delivery Team",VLOOKUP(A2,[1]RawData!A:DJ,81,FALSE)),"")</f>
        <v>Minor Enhancements Team</v>
      </c>
      <c r="R2" s="60" t="str">
        <f>VLOOKUP(A2,[1]RawData!A:DJ,80,FALSE)</f>
        <v>XO3678</v>
      </c>
      <c r="S2" s="57">
        <f>IF(F2="LIVE",IF(VLOOKUP(A2,[1]RawData!A:DJ,60,FALSE)="","No Date",VLOOKUP(A2,[1]RawData!A:DJ,60,FALSE)),"")</f>
        <v>43280</v>
      </c>
      <c r="T2" s="57" t="str">
        <f>IF(VLOOKUP(A2,[1]RawData!A:DJ,61,FALSE)="","No Date",VLOOKUP(A2,[1]RawData!A:DJ,61,FALSE))</f>
        <v>No Date</v>
      </c>
      <c r="U2" s="57">
        <f>IF(F2="LIVE",IF(VLOOKUP(A2,[1]RawData!A:DJ,11,FALSE)="","No Date",VLOOKUP(A2,[1]RawData!A:DJ,11,FALSE)),"")</f>
        <v>43224</v>
      </c>
      <c r="V2" s="57" t="str">
        <f>IF(F2="LIVE",IF(VLOOKUP(A2,[1]RawData!A:DJ,82,FALSE)="","No Application",VLOOKUP(A2,[1]RawData!A:DJ,82,FALSE)),"")</f>
        <v>BW</v>
      </c>
      <c r="W2" s="57" t="str">
        <f>IF(F2="LIVE",IF(VLOOKUP(A2,[1]RawData!A:DJ,83,FALSE)="","No Process",VLOOKUP(A2,[1]RawData!A:DJ,83,FALSE)),"")</f>
        <v>SPA</v>
      </c>
      <c r="X2" s="57" t="str">
        <f>IF(F2="LIVE",IF(VLOOKUP(A2,[1]RawData!A:DJ,84,FALSE)="","No Delivery Effort",VLOOKUP(A2,[1]RawData!A:DJ,84,FALSE)),"")</f>
        <v>0-30 days</v>
      </c>
      <c r="Y2" s="60" t="b">
        <f>VLOOKUP(A2,[1]RawData!A:DJ,85,FALSE)</f>
        <v>0</v>
      </c>
      <c r="Z2" s="57" t="str">
        <f>IF((AND(F2="LIVE",Y2=TRUE)),IF(VLOOKUP(A2,[1]RawData!A:DJ,86,FALSE)="","No Workaround Accountability",VLOOKUP(A2,[1]RawData!A:DJ,86,FALSE)),"")</f>
        <v/>
      </c>
      <c r="AA2" s="57" t="str">
        <f>IF((AND(F2="LIVE",Y2=TRUE)),IF(VLOOKUP(A2,[1]RawData!A:DJ,98,FALSE)="","No Workaround Frequency",VLOOKUP(A2,[1]RawData!A:DJ,98,FALSE)),"")</f>
        <v/>
      </c>
      <c r="AB2" s="57" t="str">
        <f>IF((AND(F2="LIVE",Y2=TRUE)),IF(VLOOKUP(A2,[1]RawData!A:DJ,99,FALSE)="","No Xoserve FTEs",VLOOKUP(A2,[1]RawData!A:DJ,99,FALSE)),"")</f>
        <v/>
      </c>
      <c r="AC2" s="57" t="str">
        <f>IF((AND(F2="LIVE",Y2=TRUE)),IF(VLOOKUP(A2,[1]RawData!A:DJ,94,FALSE)="","No Workaround Intensity",VLOOKUP(A2,[1]RawData!A:DJ,94,FALSE)),"")</f>
        <v/>
      </c>
      <c r="AD2" s="57" t="str">
        <f>IF((AND(F2="LIVE",Y2=TRUE)),IF(VLOOKUP(A2,[1]RawData!A:DJ,87,FALSE)="","No Lifespan Date",VLOOKUP(A2,[1]RawData!A:DJ,87,FALSE)),"")</f>
        <v/>
      </c>
      <c r="AE2" s="57" t="str">
        <f>IF(F2="LIVE",IF(VLOOKUP(A2,[1]RawData!A:DJ,100,FALSE)="","No Change Driver",VLOOKUP(A2,[1]RawData!A:DJ,100,FALSE)),"")</f>
        <v>MOD/Ofgem</v>
      </c>
      <c r="AF2" s="57" t="str">
        <f>IF(F2="LIVE",IF(VLOOKUP(A2,[1]RawData!A:DJ,101,FALSE)="","No Change Beneficiary",VLOOKUP(A2,[1]RawData!A:DJ,101,FALSE)),"")</f>
        <v>One Market Group</v>
      </c>
      <c r="AG2" s="57" t="b">
        <f>VLOOKUP(A2,[1]RawData!A:DJ,102,FALSE)</f>
        <v>0</v>
      </c>
      <c r="AH2" s="57" t="b">
        <f>VLOOKUP(A2,[1]RawData!A:DJ,103,FALSE)</f>
        <v>1</v>
      </c>
      <c r="AI2" s="57" t="b">
        <f>VLOOKUP(A2,[1]RawData!A:DJ,104,FALSE)</f>
        <v>1</v>
      </c>
      <c r="AJ2" s="57" t="str">
        <f>IF(F2="LIVE",IF(VLOOKUP(A2,[1]RawData!A:DJ,106,FALSE)="","No DSC Service Area",VLOOKUP(A2,[1]RawData!A:DJ,106,FALSE)),"")</f>
        <v>Service Area 23: Internal</v>
      </c>
      <c r="AK2" s="57" t="str">
        <f>IF(F2="LIVE",IF(VLOOKUP(A2,[1]RawData!A:DJ,107,FALSE)="","No Number of impacted DSC Service Areas",VLOOKUP(A2,[1]RawData!A:DJ,107,FALSE)),"")</f>
        <v>None (Xoserve internal initiative)</v>
      </c>
      <c r="AL2" s="57" t="str">
        <f>IF(F2="LIVE",IF(VLOOKUP(A2,[1]RawData!A:DJ,108,FALSE)="","No Change Improvement Scale",VLOOKUP(A2,[1]RawData!A:DJ,108,FALSE)),"")</f>
        <v>Medium</v>
      </c>
      <c r="AM2" s="60" t="b">
        <f>VLOOKUP(A2,[1]RawData!A:DJ,88,FALSE)</f>
        <v>0</v>
      </c>
      <c r="AN2" s="60" t="b">
        <f>VLOOKUP(A2,[1]RawData!A:DJ,90,FALSE)</f>
        <v>0</v>
      </c>
      <c r="AO2" s="60" t="b">
        <f>VLOOKUP(A2,[1]RawData!A:DJ,89,FALSE)</f>
        <v>0</v>
      </c>
      <c r="AP2" s="60" t="b">
        <f>VLOOKUP(A2,[1]RawData!A:DJ,109,FALSE)</f>
        <v>0</v>
      </c>
      <c r="AQ2" s="60" t="b">
        <f>VLOOKUP(A2,[1]RawData!A:DJ,96,FALSE)</f>
        <v>0</v>
      </c>
      <c r="AR2" s="60" t="b">
        <f>VLOOKUP(A2,[1]RawData!A:DJ,110,FALSE)</f>
        <v>0</v>
      </c>
      <c r="AS2" s="57" t="str">
        <f>IF(VLOOKUP($A2,[1]RawData!$A:$DJ,111,FALSE)="","No Date",VLOOKUP($A2,[1]RawData!$A:$DJ,111,FALSE))</f>
        <v>No Date</v>
      </c>
      <c r="AT2" s="57" t="str">
        <f>IF(VLOOKUP($A2,[1]RawData!$A:$DJ,112,FALSE)="","No Date",VLOOKUP($A2,[1]RawData!$A:$DJ,112,FALSE))</f>
        <v>No Date</v>
      </c>
      <c r="AU2" s="57" t="str">
        <f>IF(VLOOKUP($A2,[1]RawData!$A:$DJ,114,FALSE)="","No Date",VLOOKUP($A2,[1]RawData!$A:$DJ,114,FALSE))</f>
        <v>No Date</v>
      </c>
      <c r="AV2" s="57" t="str">
        <f>IF(VLOOKUP($A2,[1]RawData!$A:$DJ,113,FALSE)="","No Date",VLOOKUP($A2,[1]RawData!$A:$DJ,113,FALSE))</f>
        <v>No Date</v>
      </c>
    </row>
    <row r="3" spans="1:48" s="56" customFormat="1" ht="14.45" x14ac:dyDescent="0.3">
      <c r="A3" s="62" t="s">
        <v>85</v>
      </c>
      <c r="B3" s="54" t="str">
        <f>VLOOKUP(G3,[1]StatusMappings!A:B,2,FALSE)</f>
        <v>2. Change sanction/approved and in project delivery</v>
      </c>
      <c r="D3" s="54" t="str">
        <f>VLOOKUP(A3,[1]RawData!A:DJ,2,FALSE)</f>
        <v>XEC Customer Dashboard Development</v>
      </c>
      <c r="E3" s="54" t="str">
        <f>VLOOKUP(A3,[1]RawData!A:DJ,20,FALSE)</f>
        <v>CR (Internal)</v>
      </c>
      <c r="F3" s="51" t="str">
        <f>VLOOKUP(A3,[1]RawData!A:DJ,21,FALSE)</f>
        <v>LIVE</v>
      </c>
      <c r="G3" s="51" t="str">
        <f>VLOOKUP(A3,[1]RawData!A:DJ,3,FALSE)</f>
        <v>D1 - Change in delivery</v>
      </c>
      <c r="H3" s="58">
        <f t="shared" si="0"/>
        <v>0</v>
      </c>
      <c r="I3" s="58" t="str">
        <f>IF(ISNA(VLOOKUP(A3,[1]PrioritisationVariables!L:P,3,FALSE)),"",(VLOOKUP(A3,[1]PrioritisationVariables!L:P,3,FALSE)))</f>
        <v/>
      </c>
      <c r="J3" s="59" t="str">
        <f>IF(ISNA(VLOOKUP(A3,[1]PrioritisationVariables!L:P,5,FALSE)),"",(VLOOKUP(A3,[1]PrioritisationVariables!L:P,5,FALSE)))</f>
        <v/>
      </c>
      <c r="K3" s="57" t="str">
        <f>IF(F3="LIVE",IF(VLOOKUP(A3,[1]RawData!A:DJ,79,FALSE)="","No Platform",VLOOKUP(A3,[1]RawData!A:DJ,79,FALSE)),"")</f>
        <v>Data Office</v>
      </c>
      <c r="L3" s="57">
        <f>IF(VLOOKUP(A3,[1]RawData!A:DJ,9,FALSE)="","No Date",VLOOKUP(A3,[1]RawData!A:DJ,9,FALSE))</f>
        <v>43136</v>
      </c>
      <c r="M3" s="60" t="str">
        <f>VLOOKUP(A3,[1]RawData!A:DJ,16,FALSE)</f>
        <v>James Verdon</v>
      </c>
      <c r="N3" s="57" t="str">
        <f>IF(F3="LIVE",IF(VLOOKUP(A3,[1]RawData!A:DJ,19,FALSE)="","No Project Manager",VLOOKUP(A3,[1]RawData!A:DJ,19,FALSE)),"")</f>
        <v>Jo Duncan</v>
      </c>
      <c r="O3" s="61" t="str">
        <f>VLOOKUP(A3,[1]RawData!A:DJ,77,FALSE)</f>
        <v>0</v>
      </c>
      <c r="P3" s="60" t="str">
        <f>VLOOKUP(A3,[1]RawData!A:DJ,78,FALSE)</f>
        <v/>
      </c>
      <c r="Q3" s="57" t="str">
        <f>IF(F3="LIVE",IF(VLOOKUP(A3,[1]RawData!A:DJ,81,FALSE)="","No Delivery Team",VLOOKUP(A3,[1]RawData!A:DJ,81,FALSE)),"")</f>
        <v>Xoserve Resource</v>
      </c>
      <c r="R3" s="60" t="str">
        <f>VLOOKUP(A3,[1]RawData!A:DJ,80,FALSE)</f>
        <v/>
      </c>
      <c r="S3" s="57">
        <f>IF(F3="LIVE",IF(VLOOKUP(A3,[1]RawData!A:DJ,60,FALSE)="","No Date",VLOOKUP(A3,[1]RawData!A:DJ,60,FALSE)),"")</f>
        <v>43329</v>
      </c>
      <c r="T3" s="57" t="str">
        <f>IF(VLOOKUP(A3,[1]RawData!A:DJ,61,FALSE)="","No Date",VLOOKUP(A3,[1]RawData!A:DJ,61,FALSE))</f>
        <v>No Date</v>
      </c>
      <c r="U3" s="57">
        <f>IF(F3="LIVE",IF(VLOOKUP(A3,[1]RawData!A:DJ,11,FALSE)="","No Date",VLOOKUP(A3,[1]RawData!A:DJ,11,FALSE)),"")</f>
        <v>43231</v>
      </c>
      <c r="V3" s="57" t="str">
        <f>IF(F3="LIVE",IF(VLOOKUP(A3,[1]RawData!A:DJ,82,FALSE)="","No Application",VLOOKUP(A3,[1]RawData!A:DJ,82,FALSE)),"")</f>
        <v>Birst</v>
      </c>
      <c r="W3" s="57" t="str">
        <f>IF(F3="LIVE",IF(VLOOKUP(A3,[1]RawData!A:DJ,83,FALSE)="","No Process",VLOOKUP(A3,[1]RawData!A:DJ,83,FALSE)),"")</f>
        <v>Other</v>
      </c>
      <c r="X3" s="57" t="str">
        <f>IF(F3="LIVE",IF(VLOOKUP(A3,[1]RawData!A:DJ,84,FALSE)="","No Delivery Effort",VLOOKUP(A3,[1]RawData!A:DJ,84,FALSE)),"")</f>
        <v>0-30 days</v>
      </c>
      <c r="Y3" s="60" t="b">
        <f>VLOOKUP(A3,[1]RawData!A:DJ,85,FALSE)</f>
        <v>0</v>
      </c>
      <c r="Z3" s="57" t="str">
        <f>IF((AND(F3="LIVE",Y3=TRUE)),IF(VLOOKUP(A3,[1]RawData!A:DJ,86,FALSE)="","No Workaround Accountability",VLOOKUP(A3,[1]RawData!A:DJ,86,FALSE)),"")</f>
        <v/>
      </c>
      <c r="AA3" s="57" t="str">
        <f>IF((AND(F3="LIVE",Y3=TRUE)),IF(VLOOKUP(A3,[1]RawData!A:DJ,98,FALSE)="","No Workaround Frequency",VLOOKUP(A3,[1]RawData!A:DJ,98,FALSE)),"")</f>
        <v/>
      </c>
      <c r="AB3" s="57" t="str">
        <f>IF((AND(F3="LIVE",Y3=TRUE)),IF(VLOOKUP(A3,[1]RawData!A:DJ,99,FALSE)="","No Xoserve FTEs",VLOOKUP(A3,[1]RawData!A:DJ,99,FALSE)),"")</f>
        <v/>
      </c>
      <c r="AC3" s="57" t="str">
        <f>IF((AND(F3="LIVE",Y3=TRUE)),IF(VLOOKUP(A3,[1]RawData!A:DJ,94,FALSE)="","No Workaround Intensity",VLOOKUP(A3,[1]RawData!A:DJ,94,FALSE)),"")</f>
        <v/>
      </c>
      <c r="AD3" s="57" t="str">
        <f>IF((AND(F3="LIVE",Y3=TRUE)),IF(VLOOKUP(A3,[1]RawData!A:DJ,87,FALSE)="","No Lifespan Date",VLOOKUP(A3,[1]RawData!A:DJ,87,FALSE)),"")</f>
        <v/>
      </c>
      <c r="AE3" s="57" t="str">
        <f>IF(F3="LIVE",IF(VLOOKUP(A3,[1]RawData!A:DJ,100,FALSE)="","No Change Driver",VLOOKUP(A3,[1]RawData!A:DJ,100,FALSE)),"")</f>
        <v>Xoserve Internal CR (business improvement initiative)</v>
      </c>
      <c r="AF3" s="57" t="str">
        <f>IF(F3="LIVE",IF(VLOOKUP(A3,[1]RawData!A:DJ,101,FALSE)="","No Change Beneficiary",VLOOKUP(A3,[1]RawData!A:DJ,101,FALSE)),"")</f>
        <v>Xoserve Only</v>
      </c>
      <c r="AG3" s="57" t="b">
        <f>VLOOKUP(A3,[1]RawData!A:DJ,102,FALSE)</f>
        <v>0</v>
      </c>
      <c r="AH3" s="57" t="b">
        <f>VLOOKUP(A3,[1]RawData!A:DJ,103,FALSE)</f>
        <v>0</v>
      </c>
      <c r="AI3" s="57" t="b">
        <f>VLOOKUP(A3,[1]RawData!A:DJ,104,FALSE)</f>
        <v>0</v>
      </c>
      <c r="AJ3" s="57" t="str">
        <f>IF(F3="LIVE",IF(VLOOKUP(A3,[1]RawData!A:DJ,106,FALSE)="","No DSC Service Area",VLOOKUP(A3,[1]RawData!A:DJ,106,FALSE)),"")</f>
        <v>Service Area 23: Internal</v>
      </c>
      <c r="AK3" s="57" t="str">
        <f>IF(F3="LIVE",IF(VLOOKUP(A3,[1]RawData!A:DJ,107,FALSE)="","No Number of impacted DSC Service Areas",VLOOKUP(A3,[1]RawData!A:DJ,107,FALSE)),"")</f>
        <v>One</v>
      </c>
      <c r="AL3" s="57" t="str">
        <f>IF(F3="LIVE",IF(VLOOKUP(A3,[1]RawData!A:DJ,108,FALSE)="","No Change Improvement Scale",VLOOKUP(A3,[1]RawData!A:DJ,108,FALSE)),"")</f>
        <v>Medium</v>
      </c>
      <c r="AM3" s="60" t="b">
        <f>VLOOKUP(A3,[1]RawData!A:DJ,88,FALSE)</f>
        <v>0</v>
      </c>
      <c r="AN3" s="60" t="b">
        <f>VLOOKUP(A3,[1]RawData!A:DJ,90,FALSE)</f>
        <v>0</v>
      </c>
      <c r="AO3" s="60" t="b">
        <f>VLOOKUP(A3,[1]RawData!A:DJ,89,FALSE)</f>
        <v>0</v>
      </c>
      <c r="AP3" s="60" t="b">
        <f>VLOOKUP(A3,[1]RawData!A:DJ,109,FALSE)</f>
        <v>0</v>
      </c>
      <c r="AQ3" s="60" t="b">
        <f>VLOOKUP(A3,[1]RawData!A:DJ,96,FALSE)</f>
        <v>0</v>
      </c>
      <c r="AR3" s="60" t="b">
        <f>VLOOKUP(A3,[1]RawData!A:DJ,110,FALSE)</f>
        <v>0</v>
      </c>
      <c r="AS3" s="57" t="str">
        <f>IF(VLOOKUP($A3,[1]RawData!$A:$DJ,111,FALSE)="","No Date",VLOOKUP($A3,[1]RawData!$A:$DJ,111,FALSE))</f>
        <v>No Date</v>
      </c>
      <c r="AT3" s="57" t="str">
        <f>IF(VLOOKUP($A3,[1]RawData!$A:$DJ,112,FALSE)="","No Date",VLOOKUP($A3,[1]RawData!$A:$DJ,112,FALSE))</f>
        <v>No Date</v>
      </c>
      <c r="AU3" s="57" t="str">
        <f>IF(VLOOKUP($A3,[1]RawData!$A:$DJ,114,FALSE)="","No Date",VLOOKUP($A3,[1]RawData!$A:$DJ,114,FALSE))</f>
        <v>No Date</v>
      </c>
      <c r="AV3" s="57" t="str">
        <f>IF(VLOOKUP($A3,[1]RawData!$A:$DJ,113,FALSE)="","No Date",VLOOKUP($A3,[1]RawData!$A:$DJ,113,FALSE))</f>
        <v>No Date</v>
      </c>
    </row>
    <row r="4" spans="1:48" s="56" customFormat="1" ht="14.45" x14ac:dyDescent="0.3">
      <c r="A4" s="62" t="s">
        <v>167</v>
      </c>
      <c r="B4" s="54" t="str">
        <f>VLOOKUP(G4,[1]StatusMappings!A:B,2,FALSE)</f>
        <v>1. Start-Up (Progressing through change governance)</v>
      </c>
      <c r="D4" s="54" t="str">
        <f>VLOOKUP(A4,[1]RawData!A:DJ,2,FALSE)</f>
        <v>Provision of data to Suppliers via API</v>
      </c>
      <c r="E4" s="54" t="str">
        <f>VLOOKUP(A4,[1]RawData!A:DJ,20,FALSE)</f>
        <v>CR (Internal)</v>
      </c>
      <c r="F4" s="51" t="str">
        <f>VLOOKUP(A4,[1]RawData!A:DJ,21,FALSE)</f>
        <v>LIVE</v>
      </c>
      <c r="G4" s="51" t="str">
        <f>VLOOKUP(A4,[1]RawData!A:DJ,3,FALSE)</f>
        <v>A9 - Internal change progressing through capture</v>
      </c>
      <c r="H4" s="58">
        <f t="shared" si="0"/>
        <v>0</v>
      </c>
      <c r="I4" s="58" t="str">
        <f>IF(ISNA(VLOOKUP(A4,[1]PrioritisationVariables!L:P,3,FALSE)),"",(VLOOKUP(A4,[1]PrioritisationVariables!L:P,3,FALSE)))</f>
        <v/>
      </c>
      <c r="J4" s="59" t="str">
        <f>IF(ISNA(VLOOKUP(A4,[1]PrioritisationVariables!L:P,5,FALSE)),"",(VLOOKUP(A4,[1]PrioritisationVariables!L:P,5,FALSE)))</f>
        <v/>
      </c>
      <c r="K4" s="57" t="str">
        <f>IF(F4="LIVE",IF(VLOOKUP(A4,[1]RawData!A:DJ,79,FALSE)="","No Platform",VLOOKUP(A4,[1]RawData!A:DJ,79,FALSE)),"")</f>
        <v>Data Office</v>
      </c>
      <c r="L4" s="57">
        <f>IF(VLOOKUP(A4,[1]RawData!A:DJ,9,FALSE)="","No Date",VLOOKUP(A4,[1]RawData!A:DJ,9,FALSE))</f>
        <v>43269</v>
      </c>
      <c r="M4" s="60" t="str">
        <f>VLOOKUP(A4,[1]RawData!A:DJ,16,FALSE)</f>
        <v>Mark Pollard</v>
      </c>
      <c r="N4" s="57" t="str">
        <f>IF(F4="LIVE",IF(VLOOKUP(A4,[1]RawData!A:DJ,19,FALSE)="","No Project Manager",VLOOKUP(A4,[1]RawData!A:DJ,19,FALSE)),"")</f>
        <v>Simon Harris</v>
      </c>
      <c r="O4" s="61" t="str">
        <f>VLOOKUP(A4,[1]RawData!A:DJ,77,FALSE)</f>
        <v/>
      </c>
      <c r="P4" s="60" t="str">
        <f>VLOOKUP(A4,[1]RawData!A:DJ,78,FALSE)</f>
        <v/>
      </c>
      <c r="Q4" s="57" t="str">
        <f>IF(F4="LIVE",IF(VLOOKUP(A4,[1]RawData!A:DJ,81,FALSE)="","No Delivery Team",VLOOKUP(A4,[1]RawData!A:DJ,81,FALSE)),"")</f>
        <v>Xoserve Resource</v>
      </c>
      <c r="R4" s="60" t="str">
        <f>VLOOKUP(A4,[1]RawData!A:DJ,80,FALSE)</f>
        <v/>
      </c>
      <c r="S4" s="57" t="str">
        <f>IF(F4="LIVE",IF(VLOOKUP(A4,[1]RawData!A:DJ,60,FALSE)="","No Date",VLOOKUP(A4,[1]RawData!A:DJ,60,FALSE)),"")</f>
        <v>No Date</v>
      </c>
      <c r="T4" s="57" t="str">
        <f>IF(VLOOKUP(A4,[1]RawData!A:DJ,61,FALSE)="","No Date",VLOOKUP(A4,[1]RawData!A:DJ,61,FALSE))</f>
        <v>No Date</v>
      </c>
      <c r="U4" s="57">
        <f>IF(F4="LIVE",IF(VLOOKUP(A4,[1]RawData!A:DJ,11,FALSE)="","No Date",VLOOKUP(A4,[1]RawData!A:DJ,11,FALSE)),"")</f>
        <v>43371</v>
      </c>
      <c r="V4" s="57" t="str">
        <f>IF(F4="LIVE",IF(VLOOKUP(A4,[1]RawData!A:DJ,82,FALSE)="","No Application",VLOOKUP(A4,[1]RawData!A:DJ,82,FALSE)),"")</f>
        <v>BW</v>
      </c>
      <c r="W4" s="57" t="str">
        <f>IF(F4="LIVE",IF(VLOOKUP(A4,[1]RawData!A:DJ,83,FALSE)="","No Process",VLOOKUP(A4,[1]RawData!A:DJ,83,FALSE)),"")</f>
        <v>Other</v>
      </c>
      <c r="X4" s="57" t="str">
        <f>IF(F4="LIVE",IF(VLOOKUP(A4,[1]RawData!A:DJ,84,FALSE)="","No Delivery Effort",VLOOKUP(A4,[1]RawData!A:DJ,84,FALSE)),"")</f>
        <v>30-60 days</v>
      </c>
      <c r="Y4" s="60" t="b">
        <f>VLOOKUP(A4,[1]RawData!A:DJ,85,FALSE)</f>
        <v>0</v>
      </c>
      <c r="Z4" s="57" t="str">
        <f>IF((AND(F4="LIVE",Y4=TRUE)),IF(VLOOKUP(A4,[1]RawData!A:DJ,86,FALSE)="","No Workaround Accountability",VLOOKUP(A4,[1]RawData!A:DJ,86,FALSE)),"")</f>
        <v/>
      </c>
      <c r="AA4" s="57" t="str">
        <f>IF((AND(F4="LIVE",Y4=TRUE)),IF(VLOOKUP(A4,[1]RawData!A:DJ,98,FALSE)="","No Workaround Frequency",VLOOKUP(A4,[1]RawData!A:DJ,98,FALSE)),"")</f>
        <v/>
      </c>
      <c r="AB4" s="57" t="str">
        <f>IF((AND(F4="LIVE",Y4=TRUE)),IF(VLOOKUP(A4,[1]RawData!A:DJ,99,FALSE)="","No Xoserve FTEs",VLOOKUP(A4,[1]RawData!A:DJ,99,FALSE)),"")</f>
        <v/>
      </c>
      <c r="AC4" s="57" t="str">
        <f>IF((AND(F4="LIVE",Y4=TRUE)),IF(VLOOKUP(A4,[1]RawData!A:DJ,94,FALSE)="","No Workaround Intensity",VLOOKUP(A4,[1]RawData!A:DJ,94,FALSE)),"")</f>
        <v/>
      </c>
      <c r="AD4" s="57" t="str">
        <f>IF((AND(F4="LIVE",Y4=TRUE)),IF(VLOOKUP(A4,[1]RawData!A:DJ,87,FALSE)="","No Lifespan Date",VLOOKUP(A4,[1]RawData!A:DJ,87,FALSE)),"")</f>
        <v/>
      </c>
      <c r="AE4" s="57" t="str">
        <f>IF(F4="LIVE",IF(VLOOKUP(A4,[1]RawData!A:DJ,100,FALSE)="","No Change Driver",VLOOKUP(A4,[1]RawData!A:DJ,100,FALSE)),"")</f>
        <v>Xoserve Internal CR (business improvement initiative)</v>
      </c>
      <c r="AF4" s="57" t="str">
        <f>IF(F4="LIVE",IF(VLOOKUP(A4,[1]RawData!A:DJ,101,FALSE)="","No Change Beneficiary",VLOOKUP(A4,[1]RawData!A:DJ,101,FALSE)),"")</f>
        <v>One Market Group</v>
      </c>
      <c r="AG4" s="57" t="b">
        <f>VLOOKUP(A4,[1]RawData!A:DJ,102,FALSE)</f>
        <v>0</v>
      </c>
      <c r="AH4" s="57" t="b">
        <f>VLOOKUP(A4,[1]RawData!A:DJ,103,FALSE)</f>
        <v>0</v>
      </c>
      <c r="AI4" s="57" t="b">
        <f>VLOOKUP(A4,[1]RawData!A:DJ,104,FALSE)</f>
        <v>0</v>
      </c>
      <c r="AJ4" s="57" t="str">
        <f>IF(F4="LIVE",IF(VLOOKUP(A4,[1]RawData!A:DJ,106,FALSE)="","No DSC Service Area",VLOOKUP(A4,[1]RawData!A:DJ,106,FALSE)),"")</f>
        <v>Service Area 23: Internal</v>
      </c>
      <c r="AK4" s="57" t="str">
        <f>IF(F4="LIVE",IF(VLOOKUP(A4,[1]RawData!A:DJ,107,FALSE)="","No Number of impacted DSC Service Areas",VLOOKUP(A4,[1]RawData!A:DJ,107,FALSE)),"")</f>
        <v>None (Xoserve internal initiative)</v>
      </c>
      <c r="AL4" s="57" t="str">
        <f>IF(F4="LIVE",IF(VLOOKUP(A4,[1]RawData!A:DJ,108,FALSE)="","No Change Improvement Scale",VLOOKUP(A4,[1]RawData!A:DJ,108,FALSE)),"")</f>
        <v>High</v>
      </c>
      <c r="AM4" s="60" t="b">
        <f>VLOOKUP(A4,[1]RawData!A:DJ,88,FALSE)</f>
        <v>1</v>
      </c>
      <c r="AN4" s="60" t="b">
        <f>VLOOKUP(A4,[1]RawData!A:DJ,90,FALSE)</f>
        <v>1</v>
      </c>
      <c r="AO4" s="60" t="b">
        <f>VLOOKUP(A4,[1]RawData!A:DJ,89,FALSE)</f>
        <v>0</v>
      </c>
      <c r="AP4" s="60" t="b">
        <f>VLOOKUP(A4,[1]RawData!A:DJ,109,FALSE)</f>
        <v>0</v>
      </c>
      <c r="AQ4" s="60" t="b">
        <f>VLOOKUP(A4,[1]RawData!A:DJ,96,FALSE)</f>
        <v>0</v>
      </c>
      <c r="AR4" s="60" t="b">
        <f>VLOOKUP(A4,[1]RawData!A:DJ,110,FALSE)</f>
        <v>0</v>
      </c>
      <c r="AS4" s="57" t="str">
        <f>IF(VLOOKUP($A4,[1]RawData!$A:$DJ,111,FALSE)="","No Date",VLOOKUP($A4,[1]RawData!$A:$DJ,111,FALSE))</f>
        <v>No Date</v>
      </c>
      <c r="AT4" s="57" t="str">
        <f>IF(VLOOKUP($A4,[1]RawData!$A:$DJ,112,FALSE)="","No Date",VLOOKUP($A4,[1]RawData!$A:$DJ,112,FALSE))</f>
        <v>No Date</v>
      </c>
      <c r="AU4" s="57" t="str">
        <f>IF(VLOOKUP($A4,[1]RawData!$A:$DJ,114,FALSE)="","No Date",VLOOKUP($A4,[1]RawData!$A:$DJ,114,FALSE))</f>
        <v>No Date</v>
      </c>
      <c r="AV4" s="57" t="str">
        <f>IF(VLOOKUP($A4,[1]RawData!$A:$DJ,113,FALSE)="","No Date",VLOOKUP($A4,[1]RawData!$A:$DJ,113,FALSE))</f>
        <v>No Date</v>
      </c>
    </row>
    <row r="5" spans="1:48" s="56" customFormat="1" ht="14.45" x14ac:dyDescent="0.3">
      <c r="A5" s="62" t="s">
        <v>169</v>
      </c>
      <c r="B5" s="54" t="str">
        <f>VLOOKUP(G5,[1]StatusMappings!A:B,2,FALSE)</f>
        <v>1. Start-Up (Progressing through change governance)</v>
      </c>
      <c r="D5" s="54" t="str">
        <f>VLOOKUP(A5,[1]RawData!A:DJ,2,FALSE)</f>
        <v>Opportunity 1: Switching Performance dashboard (s) to enable supplier incentivisation</v>
      </c>
      <c r="E5" s="54" t="str">
        <f>VLOOKUP(A5,[1]RawData!A:DJ,20,FALSE)</f>
        <v>CR (Internal)</v>
      </c>
      <c r="F5" s="51" t="str">
        <f>VLOOKUP(A5,[1]RawData!A:DJ,21,FALSE)</f>
        <v>LIVE</v>
      </c>
      <c r="G5" s="51" t="str">
        <f>VLOOKUP(A5,[1]RawData!A:DJ,3,FALSE)</f>
        <v>A9 - Internal change progressing through capture</v>
      </c>
      <c r="H5" s="58">
        <f t="shared" si="0"/>
        <v>0</v>
      </c>
      <c r="I5" s="58" t="str">
        <f>IF(ISNA(VLOOKUP(A5,[1]PrioritisationVariables!L:P,3,FALSE)),"",(VLOOKUP(A5,[1]PrioritisationVariables!L:P,3,FALSE)))</f>
        <v/>
      </c>
      <c r="J5" s="59" t="str">
        <f>IF(ISNA(VLOOKUP(A5,[1]PrioritisationVariables!L:P,5,FALSE)),"",(VLOOKUP(A5,[1]PrioritisationVariables!L:P,5,FALSE)))</f>
        <v/>
      </c>
      <c r="K5" s="57" t="str">
        <f>IF(F5="LIVE",IF(VLOOKUP(A5,[1]RawData!A:DJ,79,FALSE)="","No Platform",VLOOKUP(A5,[1]RawData!A:DJ,79,FALSE)),"")</f>
        <v>Data Office</v>
      </c>
      <c r="L5" s="57">
        <f>IF(VLOOKUP(A5,[1]RawData!A:DJ,9,FALSE)="","No Date",VLOOKUP(A5,[1]RawData!A:DJ,9,FALSE))</f>
        <v>43269</v>
      </c>
      <c r="M5" s="60" t="str">
        <f>VLOOKUP(A5,[1]RawData!A:DJ,16,FALSE)</f>
        <v>Rebecca Roden</v>
      </c>
      <c r="N5" s="57" t="str">
        <f>IF(F5="LIVE",IF(VLOOKUP(A5,[1]RawData!A:DJ,19,FALSE)="","No Project Manager",VLOOKUP(A5,[1]RawData!A:DJ,19,FALSE)),"")</f>
        <v>Jo Duncan</v>
      </c>
      <c r="O5" s="61" t="str">
        <f>VLOOKUP(A5,[1]RawData!A:DJ,77,FALSE)</f>
        <v/>
      </c>
      <c r="P5" s="60" t="str">
        <f>VLOOKUP(A5,[1]RawData!A:DJ,78,FALSE)</f>
        <v/>
      </c>
      <c r="Q5" s="57" t="str">
        <f>IF(F5="LIVE",IF(VLOOKUP(A5,[1]RawData!A:DJ,81,FALSE)="","No Delivery Team",VLOOKUP(A5,[1]RawData!A:DJ,81,FALSE)),"")</f>
        <v>Xoserve Resource</v>
      </c>
      <c r="R5" s="60" t="str">
        <f>VLOOKUP(A5,[1]RawData!A:DJ,80,FALSE)</f>
        <v/>
      </c>
      <c r="S5" s="57" t="str">
        <f>IF(F5="LIVE",IF(VLOOKUP(A5,[1]RawData!A:DJ,60,FALSE)="","No Date",VLOOKUP(A5,[1]RawData!A:DJ,60,FALSE)),"")</f>
        <v>No Date</v>
      </c>
      <c r="T5" s="57" t="str">
        <f>IF(VLOOKUP(A5,[1]RawData!A:DJ,61,FALSE)="","No Date",VLOOKUP(A5,[1]RawData!A:DJ,61,FALSE))</f>
        <v>No Date</v>
      </c>
      <c r="U5" s="57">
        <f>IF(F5="LIVE",IF(VLOOKUP(A5,[1]RawData!A:DJ,11,FALSE)="","No Date",VLOOKUP(A5,[1]RawData!A:DJ,11,FALSE)),"")</f>
        <v>43616</v>
      </c>
      <c r="V5" s="57" t="str">
        <f>IF(F5="LIVE",IF(VLOOKUP(A5,[1]RawData!A:DJ,82,FALSE)="","No Application",VLOOKUP(A5,[1]RawData!A:DJ,82,FALSE)),"")</f>
        <v>Other</v>
      </c>
      <c r="W5" s="57" t="str">
        <f>IF(F5="LIVE",IF(VLOOKUP(A5,[1]RawData!A:DJ,83,FALSE)="","No Process",VLOOKUP(A5,[1]RawData!A:DJ,83,FALSE)),"")</f>
        <v>Other</v>
      </c>
      <c r="X5" s="57" t="str">
        <f>IF(F5="LIVE",IF(VLOOKUP(A5,[1]RawData!A:DJ,84,FALSE)="","No Delivery Effort",VLOOKUP(A5,[1]RawData!A:DJ,84,FALSE)),"")</f>
        <v>30-60 days</v>
      </c>
      <c r="Y5" s="60" t="b">
        <f>VLOOKUP(A5,[1]RawData!A:DJ,85,FALSE)</f>
        <v>0</v>
      </c>
      <c r="Z5" s="57" t="str">
        <f>IF((AND(F5="LIVE",Y5=TRUE)),IF(VLOOKUP(A5,[1]RawData!A:DJ,86,FALSE)="","No Workaround Accountability",VLOOKUP(A5,[1]RawData!A:DJ,86,FALSE)),"")</f>
        <v/>
      </c>
      <c r="AA5" s="57" t="str">
        <f>IF((AND(F5="LIVE",Y5=TRUE)),IF(VLOOKUP(A5,[1]RawData!A:DJ,98,FALSE)="","No Workaround Frequency",VLOOKUP(A5,[1]RawData!A:DJ,98,FALSE)),"")</f>
        <v/>
      </c>
      <c r="AB5" s="57" t="str">
        <f>IF((AND(F5="LIVE",Y5=TRUE)),IF(VLOOKUP(A5,[1]RawData!A:DJ,99,FALSE)="","No Xoserve FTEs",VLOOKUP(A5,[1]RawData!A:DJ,99,FALSE)),"")</f>
        <v/>
      </c>
      <c r="AC5" s="57" t="str">
        <f>IF((AND(F5="LIVE",Y5=TRUE)),IF(VLOOKUP(A5,[1]RawData!A:DJ,94,FALSE)="","No Workaround Intensity",VLOOKUP(A5,[1]RawData!A:DJ,94,FALSE)),"")</f>
        <v/>
      </c>
      <c r="AD5" s="57" t="str">
        <f>IF((AND(F5="LIVE",Y5=TRUE)),IF(VLOOKUP(A5,[1]RawData!A:DJ,87,FALSE)="","No Lifespan Date",VLOOKUP(A5,[1]RawData!A:DJ,87,FALSE)),"")</f>
        <v/>
      </c>
      <c r="AE5" s="57" t="str">
        <f>IF(F5="LIVE",IF(VLOOKUP(A5,[1]RawData!A:DJ,100,FALSE)="","No Change Driver",VLOOKUP(A5,[1]RawData!A:DJ,100,FALSE)),"")</f>
        <v>Xoserve Internal CR (business improvement initiative)</v>
      </c>
      <c r="AF5" s="57" t="str">
        <f>IF(F5="LIVE",IF(VLOOKUP(A5,[1]RawData!A:DJ,101,FALSE)="","No Change Beneficiary",VLOOKUP(A5,[1]RawData!A:DJ,101,FALSE)),"")</f>
        <v>All UK Gas Market Participants</v>
      </c>
      <c r="AG5" s="57" t="b">
        <f>VLOOKUP(A5,[1]RawData!A:DJ,102,FALSE)</f>
        <v>0</v>
      </c>
      <c r="AH5" s="57" t="b">
        <f>VLOOKUP(A5,[1]RawData!A:DJ,103,FALSE)</f>
        <v>0</v>
      </c>
      <c r="AI5" s="57" t="b">
        <f>VLOOKUP(A5,[1]RawData!A:DJ,104,FALSE)</f>
        <v>0</v>
      </c>
      <c r="AJ5" s="57" t="str">
        <f>IF(F5="LIVE",IF(VLOOKUP(A5,[1]RawData!A:DJ,106,FALSE)="","No DSC Service Area",VLOOKUP(A5,[1]RawData!A:DJ,106,FALSE)),"")</f>
        <v>Service Area 23: Internal</v>
      </c>
      <c r="AK5" s="57" t="str">
        <f>IF(F5="LIVE",IF(VLOOKUP(A5,[1]RawData!A:DJ,107,FALSE)="","No Number of impacted DSC Service Areas",VLOOKUP(A5,[1]RawData!A:DJ,107,FALSE)),"")</f>
        <v>None (Xoserve internal initiative)</v>
      </c>
      <c r="AL5" s="57" t="str">
        <f>IF(F5="LIVE",IF(VLOOKUP(A5,[1]RawData!A:DJ,108,FALSE)="","No Change Improvement Scale",VLOOKUP(A5,[1]RawData!A:DJ,108,FALSE)),"")</f>
        <v>High</v>
      </c>
      <c r="AM5" s="60" t="b">
        <f>VLOOKUP(A5,[1]RawData!A:DJ,88,FALSE)</f>
        <v>0</v>
      </c>
      <c r="AN5" s="60" t="b">
        <f>VLOOKUP(A5,[1]RawData!A:DJ,90,FALSE)</f>
        <v>0</v>
      </c>
      <c r="AO5" s="60" t="b">
        <f>VLOOKUP(A5,[1]RawData!A:DJ,89,FALSE)</f>
        <v>0</v>
      </c>
      <c r="AP5" s="60" t="b">
        <f>VLOOKUP(A5,[1]RawData!A:DJ,109,FALSE)</f>
        <v>0</v>
      </c>
      <c r="AQ5" s="60" t="b">
        <f>VLOOKUP(A5,[1]RawData!A:DJ,96,FALSE)</f>
        <v>0</v>
      </c>
      <c r="AR5" s="60" t="b">
        <f>VLOOKUP(A5,[1]RawData!A:DJ,110,FALSE)</f>
        <v>0</v>
      </c>
      <c r="AS5" s="57" t="str">
        <f>IF(VLOOKUP($A5,[1]RawData!$A:$DJ,111,FALSE)="","No Date",VLOOKUP($A5,[1]RawData!$A:$DJ,111,FALSE))</f>
        <v>No Date</v>
      </c>
      <c r="AT5" s="57" t="str">
        <f>IF(VLOOKUP($A5,[1]RawData!$A:$DJ,112,FALSE)="","No Date",VLOOKUP($A5,[1]RawData!$A:$DJ,112,FALSE))</f>
        <v>No Date</v>
      </c>
      <c r="AU5" s="57" t="str">
        <f>IF(VLOOKUP($A5,[1]RawData!$A:$DJ,114,FALSE)="","No Date",VLOOKUP($A5,[1]RawData!$A:$DJ,114,FALSE))</f>
        <v>No Date</v>
      </c>
      <c r="AV5" s="57" t="str">
        <f>IF(VLOOKUP($A5,[1]RawData!$A:$DJ,113,FALSE)="","No Date",VLOOKUP($A5,[1]RawData!$A:$DJ,113,FALSE))</f>
        <v>No Date</v>
      </c>
    </row>
    <row r="6" spans="1:48" s="56" customFormat="1" ht="14.45" x14ac:dyDescent="0.3">
      <c r="A6" s="62" t="s">
        <v>170</v>
      </c>
      <c r="B6" s="54" t="str">
        <f>VLOOKUP(G6,[1]StatusMappings!A:B,2,FALSE)</f>
        <v>1. Start-Up (Progressing through change governance)</v>
      </c>
      <c r="D6" s="54" t="str">
        <f>VLOOKUP(A6,[1]RawData!A:DJ,2,FALSE)</f>
        <v>Opportunity 2: Duel fuel enquiry service to deliver improved consumption estimations</v>
      </c>
      <c r="E6" s="54" t="str">
        <f>VLOOKUP(A6,[1]RawData!A:DJ,20,FALSE)</f>
        <v>CR (Internal)</v>
      </c>
      <c r="F6" s="51" t="str">
        <f>VLOOKUP(A6,[1]RawData!A:DJ,21,FALSE)</f>
        <v>LIVE</v>
      </c>
      <c r="G6" s="51" t="str">
        <f>VLOOKUP(A6,[1]RawData!A:DJ,3,FALSE)</f>
        <v>A9 - Internal change progressing through capture</v>
      </c>
      <c r="H6" s="58">
        <f t="shared" si="0"/>
        <v>0</v>
      </c>
      <c r="I6" s="58" t="str">
        <f>IF(ISNA(VLOOKUP(A6,[1]PrioritisationVariables!L:P,3,FALSE)),"",(VLOOKUP(A6,[1]PrioritisationVariables!L:P,3,FALSE)))</f>
        <v/>
      </c>
      <c r="J6" s="59" t="str">
        <f>IF(ISNA(VLOOKUP(A6,[1]PrioritisationVariables!L:P,5,FALSE)),"",(VLOOKUP(A6,[1]PrioritisationVariables!L:P,5,FALSE)))</f>
        <v/>
      </c>
      <c r="K6" s="57" t="str">
        <f>IF(F6="LIVE",IF(VLOOKUP(A6,[1]RawData!A:DJ,79,FALSE)="","No Platform",VLOOKUP(A6,[1]RawData!A:DJ,79,FALSE)),"")</f>
        <v>Data Office</v>
      </c>
      <c r="L6" s="57">
        <f>IF(VLOOKUP(A6,[1]RawData!A:DJ,9,FALSE)="","No Date",VLOOKUP(A6,[1]RawData!A:DJ,9,FALSE))</f>
        <v>43269</v>
      </c>
      <c r="M6" s="60" t="str">
        <f>VLOOKUP(A6,[1]RawData!A:DJ,16,FALSE)</f>
        <v>Rebecca Roden</v>
      </c>
      <c r="N6" s="57" t="str">
        <f>IF(F6="LIVE",IF(VLOOKUP(A6,[1]RawData!A:DJ,19,FALSE)="","No Project Manager",VLOOKUP(A6,[1]RawData!A:DJ,19,FALSE)),"")</f>
        <v>Mark Pollard</v>
      </c>
      <c r="O6" s="61" t="str">
        <f>VLOOKUP(A6,[1]RawData!A:DJ,77,FALSE)</f>
        <v/>
      </c>
      <c r="P6" s="60" t="str">
        <f>VLOOKUP(A6,[1]RawData!A:DJ,78,FALSE)</f>
        <v/>
      </c>
      <c r="Q6" s="57" t="str">
        <f>IF(F6="LIVE",IF(VLOOKUP(A6,[1]RawData!A:DJ,81,FALSE)="","No Delivery Team",VLOOKUP(A6,[1]RawData!A:DJ,81,FALSE)),"")</f>
        <v>Xoserve Resource</v>
      </c>
      <c r="R6" s="60" t="str">
        <f>VLOOKUP(A6,[1]RawData!A:DJ,80,FALSE)</f>
        <v/>
      </c>
      <c r="S6" s="57" t="str">
        <f>IF(F6="LIVE",IF(VLOOKUP(A6,[1]RawData!A:DJ,60,FALSE)="","No Date",VLOOKUP(A6,[1]RawData!A:DJ,60,FALSE)),"")</f>
        <v>No Date</v>
      </c>
      <c r="T6" s="57" t="str">
        <f>IF(VLOOKUP(A6,[1]RawData!A:DJ,61,FALSE)="","No Date",VLOOKUP(A6,[1]RawData!A:DJ,61,FALSE))</f>
        <v>No Date</v>
      </c>
      <c r="U6" s="57">
        <f>IF(F6="LIVE",IF(VLOOKUP(A6,[1]RawData!A:DJ,11,FALSE)="","No Date",VLOOKUP(A6,[1]RawData!A:DJ,11,FALSE)),"")</f>
        <v>43251</v>
      </c>
      <c r="V6" s="57" t="str">
        <f>IF(F6="LIVE",IF(VLOOKUP(A6,[1]RawData!A:DJ,82,FALSE)="","No Application",VLOOKUP(A6,[1]RawData!A:DJ,82,FALSE)),"")</f>
        <v>Other</v>
      </c>
      <c r="W6" s="57" t="str">
        <f>IF(F6="LIVE",IF(VLOOKUP(A6,[1]RawData!A:DJ,83,FALSE)="","No Process",VLOOKUP(A6,[1]RawData!A:DJ,83,FALSE)),"")</f>
        <v>AQ</v>
      </c>
      <c r="X6" s="57" t="str">
        <f>IF(F6="LIVE",IF(VLOOKUP(A6,[1]RawData!A:DJ,84,FALSE)="","No Delivery Effort",VLOOKUP(A6,[1]RawData!A:DJ,84,FALSE)),"")</f>
        <v>60-100 days</v>
      </c>
      <c r="Y6" s="60" t="b">
        <f>VLOOKUP(A6,[1]RawData!A:DJ,85,FALSE)</f>
        <v>0</v>
      </c>
      <c r="Z6" s="57" t="str">
        <f>IF((AND(F6="LIVE",Y6=TRUE)),IF(VLOOKUP(A6,[1]RawData!A:DJ,86,FALSE)="","No Workaround Accountability",VLOOKUP(A6,[1]RawData!A:DJ,86,FALSE)),"")</f>
        <v/>
      </c>
      <c r="AA6" s="57" t="str">
        <f>IF((AND(F6="LIVE",Y6=TRUE)),IF(VLOOKUP(A6,[1]RawData!A:DJ,98,FALSE)="","No Workaround Frequency",VLOOKUP(A6,[1]RawData!A:DJ,98,FALSE)),"")</f>
        <v/>
      </c>
      <c r="AB6" s="57" t="str">
        <f>IF((AND(F6="LIVE",Y6=TRUE)),IF(VLOOKUP(A6,[1]RawData!A:DJ,99,FALSE)="","No Xoserve FTEs",VLOOKUP(A6,[1]RawData!A:DJ,99,FALSE)),"")</f>
        <v/>
      </c>
      <c r="AC6" s="57" t="str">
        <f>IF((AND(F6="LIVE",Y6=TRUE)),IF(VLOOKUP(A6,[1]RawData!A:DJ,94,FALSE)="","No Workaround Intensity",VLOOKUP(A6,[1]RawData!A:DJ,94,FALSE)),"")</f>
        <v/>
      </c>
      <c r="AD6" s="57" t="str">
        <f>IF((AND(F6="LIVE",Y6=TRUE)),IF(VLOOKUP(A6,[1]RawData!A:DJ,87,FALSE)="","No Lifespan Date",VLOOKUP(A6,[1]RawData!A:DJ,87,FALSE)),"")</f>
        <v/>
      </c>
      <c r="AE6" s="57" t="str">
        <f>IF(F6="LIVE",IF(VLOOKUP(A6,[1]RawData!A:DJ,100,FALSE)="","No Change Driver",VLOOKUP(A6,[1]RawData!A:DJ,100,FALSE)),"")</f>
        <v>Xoserve Internal CR (business improvement initiative)</v>
      </c>
      <c r="AF6" s="57" t="str">
        <f>IF(F6="LIVE",IF(VLOOKUP(A6,[1]RawData!A:DJ,101,FALSE)="","No Change Beneficiary",VLOOKUP(A6,[1]RawData!A:DJ,101,FALSE)),"")</f>
        <v>All UK Gas Market Participants</v>
      </c>
      <c r="AG6" s="57" t="b">
        <f>VLOOKUP(A6,[1]RawData!A:DJ,102,FALSE)</f>
        <v>0</v>
      </c>
      <c r="AH6" s="57" t="b">
        <f>VLOOKUP(A6,[1]RawData!A:DJ,103,FALSE)</f>
        <v>0</v>
      </c>
      <c r="AI6" s="57" t="b">
        <f>VLOOKUP(A6,[1]RawData!A:DJ,104,FALSE)</f>
        <v>0</v>
      </c>
      <c r="AJ6" s="57" t="str">
        <f>IF(F6="LIVE",IF(VLOOKUP(A6,[1]RawData!A:DJ,106,FALSE)="","No DSC Service Area",VLOOKUP(A6,[1]RawData!A:DJ,106,FALSE)),"")</f>
        <v>Service Area 23: Internal</v>
      </c>
      <c r="AK6" s="57" t="str">
        <f>IF(F6="LIVE",IF(VLOOKUP(A6,[1]RawData!A:DJ,107,FALSE)="","No Number of impacted DSC Service Areas",VLOOKUP(A6,[1]RawData!A:DJ,107,FALSE)),"")</f>
        <v>None (Xoserve internal initiative)</v>
      </c>
      <c r="AL6" s="57" t="str">
        <f>IF(F6="LIVE",IF(VLOOKUP(A6,[1]RawData!A:DJ,108,FALSE)="","No Change Improvement Scale",VLOOKUP(A6,[1]RawData!A:DJ,108,FALSE)),"")</f>
        <v>High</v>
      </c>
      <c r="AM6" s="60" t="b">
        <f>VLOOKUP(A6,[1]RawData!A:DJ,88,FALSE)</f>
        <v>1</v>
      </c>
      <c r="AN6" s="60" t="b">
        <f>VLOOKUP(A6,[1]RawData!A:DJ,90,FALSE)</f>
        <v>1</v>
      </c>
      <c r="AO6" s="60" t="b">
        <f>VLOOKUP(A6,[1]RawData!A:DJ,89,FALSE)</f>
        <v>1</v>
      </c>
      <c r="AP6" s="60" t="b">
        <f>VLOOKUP(A6,[1]RawData!A:DJ,109,FALSE)</f>
        <v>0</v>
      </c>
      <c r="AQ6" s="60" t="b">
        <f>VLOOKUP(A6,[1]RawData!A:DJ,96,FALSE)</f>
        <v>0</v>
      </c>
      <c r="AR6" s="60" t="b">
        <f>VLOOKUP(A6,[1]RawData!A:DJ,110,FALSE)</f>
        <v>0</v>
      </c>
      <c r="AS6" s="57" t="str">
        <f>IF(VLOOKUP($A6,[1]RawData!$A:$DJ,111,FALSE)="","No Date",VLOOKUP($A6,[1]RawData!$A:$DJ,111,FALSE))</f>
        <v>No Date</v>
      </c>
      <c r="AT6" s="57" t="str">
        <f>IF(VLOOKUP($A6,[1]RawData!$A:$DJ,112,FALSE)="","No Date",VLOOKUP($A6,[1]RawData!$A:$DJ,112,FALSE))</f>
        <v>No Date</v>
      </c>
      <c r="AU6" s="57" t="str">
        <f>IF(VLOOKUP($A6,[1]RawData!$A:$DJ,114,FALSE)="","No Date",VLOOKUP($A6,[1]RawData!$A:$DJ,114,FALSE))</f>
        <v>No Date</v>
      </c>
      <c r="AV6" s="57" t="str">
        <f>IF(VLOOKUP($A6,[1]RawData!$A:$DJ,113,FALSE)="","No Date",VLOOKUP($A6,[1]RawData!$A:$DJ,113,FALSE))</f>
        <v>No Date</v>
      </c>
    </row>
    <row r="7" spans="1:48" s="56" customFormat="1" ht="14.45" x14ac:dyDescent="0.3">
      <c r="A7" s="62" t="s">
        <v>171</v>
      </c>
      <c r="B7" s="54" t="str">
        <f>VLOOKUP(G7,[1]StatusMappings!A:B,2,FALSE)</f>
        <v>2. Change sanction/approved and in project delivery</v>
      </c>
      <c r="D7" s="54" t="str">
        <f>VLOOKUP(A7,[1]RawData!A:DJ,2,FALSE)</f>
        <v xml:space="preserve"> (ASR) Peoples Energy Company – Gemini Gas Distribution by LDZ by Day Report</v>
      </c>
      <c r="E7" s="54" t="str">
        <f>VLOOKUP(A7,[1]RawData!A:DJ,20,FALSE)</f>
        <v>CR (ASR)</v>
      </c>
      <c r="F7" s="51" t="str">
        <f>VLOOKUP(A7,[1]RawData!A:DJ,21,FALSE)</f>
        <v>LIVE</v>
      </c>
      <c r="G7" s="51" t="str">
        <f>VLOOKUP(A7,[1]RawData!A:DJ,3,FALSE)</f>
        <v>D1 - Change in delivery</v>
      </c>
      <c r="H7" s="58">
        <f t="shared" si="0"/>
        <v>0</v>
      </c>
      <c r="I7" s="58" t="str">
        <f>IF(ISNA(VLOOKUP(A7,[1]PrioritisationVariables!L:P,3,FALSE)),"",(VLOOKUP(A7,[1]PrioritisationVariables!L:P,3,FALSE)))</f>
        <v/>
      </c>
      <c r="J7" s="59" t="str">
        <f>IF(ISNA(VLOOKUP(A7,[1]PrioritisationVariables!L:P,5,FALSE)),"",(VLOOKUP(A7,[1]PrioritisationVariables!L:P,5,FALSE)))</f>
        <v/>
      </c>
      <c r="K7" s="57" t="str">
        <f>IF(F7="LIVE",IF(VLOOKUP(A7,[1]RawData!A:DJ,79,FALSE)="","No Platform",VLOOKUP(A7,[1]RawData!A:DJ,79,FALSE)),"")</f>
        <v>Data Office</v>
      </c>
      <c r="L7" s="57">
        <f>IF(VLOOKUP(A7,[1]RawData!A:DJ,9,FALSE)="","No Date",VLOOKUP(A7,[1]RawData!A:DJ,9,FALSE))</f>
        <v>43276</v>
      </c>
      <c r="M7" s="60" t="str">
        <f>VLOOKUP(A7,[1]RawData!A:DJ,16,FALSE)</f>
        <v>Greg Causon</v>
      </c>
      <c r="N7" s="57" t="str">
        <f>IF(F7="LIVE",IF(VLOOKUP(A7,[1]RawData!A:DJ,19,FALSE)="","No Project Manager",VLOOKUP(A7,[1]RawData!A:DJ,19,FALSE)),"")</f>
        <v>Jo Duncan</v>
      </c>
      <c r="O7" s="61" t="str">
        <f>VLOOKUP(A7,[1]RawData!A:DJ,77,FALSE)</f>
        <v/>
      </c>
      <c r="P7" s="60" t="str">
        <f>VLOOKUP(A7,[1]RawData!A:DJ,78,FALSE)</f>
        <v/>
      </c>
      <c r="Q7" s="57" t="str">
        <f>IF(F7="LIVE",IF(VLOOKUP(A7,[1]RawData!A:DJ,81,FALSE)="","No Delivery Team",VLOOKUP(A7,[1]RawData!A:DJ,81,FALSE)),"")</f>
        <v>Xoserve Resource</v>
      </c>
      <c r="R7" s="60" t="str">
        <f>VLOOKUP(A7,[1]RawData!A:DJ,80,FALSE)</f>
        <v/>
      </c>
      <c r="S7" s="57">
        <f>IF(F7="LIVE",IF(VLOOKUP(A7,[1]RawData!A:DJ,60,FALSE)="","No Date",VLOOKUP(A7,[1]RawData!A:DJ,60,FALSE)),"")</f>
        <v>43308</v>
      </c>
      <c r="T7" s="57" t="str">
        <f>IF(VLOOKUP(A7,[1]RawData!A:DJ,61,FALSE)="","No Date",VLOOKUP(A7,[1]RawData!A:DJ,61,FALSE))</f>
        <v>No Date</v>
      </c>
      <c r="U7" s="57">
        <f>IF(F7="LIVE",IF(VLOOKUP(A7,[1]RawData!A:DJ,11,FALSE)="","No Date",VLOOKUP(A7,[1]RawData!A:DJ,11,FALSE)),"")</f>
        <v>43312</v>
      </c>
      <c r="V7" s="57" t="str">
        <f>IF(F7="LIVE",IF(VLOOKUP(A7,[1]RawData!A:DJ,82,FALSE)="","No Application",VLOOKUP(A7,[1]RawData!A:DJ,82,FALSE)),"")</f>
        <v>BW</v>
      </c>
      <c r="W7" s="57" t="str">
        <f>IF(F7="LIVE",IF(VLOOKUP(A7,[1]RawData!A:DJ,83,FALSE)="","No Process",VLOOKUP(A7,[1]RawData!A:DJ,83,FALSE)),"")</f>
        <v>Other</v>
      </c>
      <c r="X7" s="57" t="str">
        <f>IF(F7="LIVE",IF(VLOOKUP(A7,[1]RawData!A:DJ,84,FALSE)="","No Delivery Effort",VLOOKUP(A7,[1]RawData!A:DJ,84,FALSE)),"")</f>
        <v>0-30 days</v>
      </c>
      <c r="Y7" s="60" t="b">
        <f>VLOOKUP(A7,[1]RawData!A:DJ,85,FALSE)</f>
        <v>0</v>
      </c>
      <c r="Z7" s="57" t="str">
        <f>IF((AND(F7="LIVE",Y7=TRUE)),IF(VLOOKUP(A7,[1]RawData!A:DJ,86,FALSE)="","No Workaround Accountability",VLOOKUP(A7,[1]RawData!A:DJ,86,FALSE)),"")</f>
        <v/>
      </c>
      <c r="AA7" s="57" t="str">
        <f>IF((AND(F7="LIVE",Y7=TRUE)),IF(VLOOKUP(A7,[1]RawData!A:DJ,98,FALSE)="","No Workaround Frequency",VLOOKUP(A7,[1]RawData!A:DJ,98,FALSE)),"")</f>
        <v/>
      </c>
      <c r="AB7" s="57" t="str">
        <f>IF((AND(F7="LIVE",Y7=TRUE)),IF(VLOOKUP(A7,[1]RawData!A:DJ,99,FALSE)="","No Xoserve FTEs",VLOOKUP(A7,[1]RawData!A:DJ,99,FALSE)),"")</f>
        <v/>
      </c>
      <c r="AC7" s="57" t="str">
        <f>IF((AND(F7="LIVE",Y7=TRUE)),IF(VLOOKUP(A7,[1]RawData!A:DJ,94,FALSE)="","No Workaround Intensity",VLOOKUP(A7,[1]RawData!A:DJ,94,FALSE)),"")</f>
        <v/>
      </c>
      <c r="AD7" s="57" t="str">
        <f>IF((AND(F7="LIVE",Y7=TRUE)),IF(VLOOKUP(A7,[1]RawData!A:DJ,87,FALSE)="","No Lifespan Date",VLOOKUP(A7,[1]RawData!A:DJ,87,FALSE)),"")</f>
        <v/>
      </c>
      <c r="AE7" s="57" t="str">
        <f>IF(F7="LIVE",IF(VLOOKUP(A7,[1]RawData!A:DJ,100,FALSE)="","No Change Driver",VLOOKUP(A7,[1]RawData!A:DJ,100,FALSE)),"")</f>
        <v>Additional or 3rd Party Service Request</v>
      </c>
      <c r="AF7" s="57" t="str">
        <f>IF(F7="LIVE",IF(VLOOKUP(A7,[1]RawData!A:DJ,101,FALSE)="","No Change Beneficiary",VLOOKUP(A7,[1]RawData!A:DJ,101,FALSE)),"")</f>
        <v>One Market Participant</v>
      </c>
      <c r="AG7" s="57" t="b">
        <f>VLOOKUP(A7,[1]RawData!A:DJ,102,FALSE)</f>
        <v>1</v>
      </c>
      <c r="AH7" s="57" t="b">
        <f>VLOOKUP(A7,[1]RawData!A:DJ,103,FALSE)</f>
        <v>0</v>
      </c>
      <c r="AI7" s="57" t="b">
        <f>VLOOKUP(A7,[1]RawData!A:DJ,104,FALSE)</f>
        <v>0</v>
      </c>
      <c r="AJ7" s="57" t="str">
        <f>IF(F7="LIVE",IF(VLOOKUP(A7,[1]RawData!A:DJ,106,FALSE)="","No DSC Service Area",VLOOKUP(A7,[1]RawData!A:DJ,106,FALSE)),"")</f>
        <v>Service Area 24: Additional Service Request or Third Party Request</v>
      </c>
      <c r="AK7" s="57" t="str">
        <f>IF(F7="LIVE",IF(VLOOKUP(A7,[1]RawData!A:DJ,107,FALSE)="","No Number of impacted DSC Service Areas",VLOOKUP(A7,[1]RawData!A:DJ,107,FALSE)),"")</f>
        <v>One</v>
      </c>
      <c r="AL7" s="57" t="str">
        <f>IF(F7="LIVE",IF(VLOOKUP(A7,[1]RawData!A:DJ,108,FALSE)="","No Change Improvement Scale",VLOOKUP(A7,[1]RawData!A:DJ,108,FALSE)),"")</f>
        <v>Medium</v>
      </c>
      <c r="AM7" s="60" t="b">
        <f>VLOOKUP(A7,[1]RawData!A:DJ,88,FALSE)</f>
        <v>0</v>
      </c>
      <c r="AN7" s="60" t="b">
        <f>VLOOKUP(A7,[1]RawData!A:DJ,90,FALSE)</f>
        <v>0</v>
      </c>
      <c r="AO7" s="60" t="b">
        <f>VLOOKUP(A7,[1]RawData!A:DJ,89,FALSE)</f>
        <v>0</v>
      </c>
      <c r="AP7" s="60" t="b">
        <f>VLOOKUP(A7,[1]RawData!A:DJ,109,FALSE)</f>
        <v>0</v>
      </c>
      <c r="AQ7" s="60" t="b">
        <f>VLOOKUP(A7,[1]RawData!A:DJ,96,FALSE)</f>
        <v>0</v>
      </c>
      <c r="AR7" s="60" t="b">
        <f>VLOOKUP(A7,[1]RawData!A:DJ,110,FALSE)</f>
        <v>0</v>
      </c>
      <c r="AS7" s="57" t="str">
        <f>IF(VLOOKUP($A7,[1]RawData!$A:$DJ,111,FALSE)="","No Date",VLOOKUP($A7,[1]RawData!$A:$DJ,111,FALSE))</f>
        <v>No Date</v>
      </c>
      <c r="AT7" s="57" t="str">
        <f>IF(VLOOKUP($A7,[1]RawData!$A:$DJ,112,FALSE)="","No Date",VLOOKUP($A7,[1]RawData!$A:$DJ,112,FALSE))</f>
        <v>No Date</v>
      </c>
      <c r="AU7" s="57" t="str">
        <f>IF(VLOOKUP($A7,[1]RawData!$A:$DJ,114,FALSE)="","No Date",VLOOKUP($A7,[1]RawData!$A:$DJ,114,FALSE))</f>
        <v>No Date</v>
      </c>
      <c r="AV7" s="57" t="str">
        <f>IF(VLOOKUP($A7,[1]RawData!$A:$DJ,113,FALSE)="","No Date",VLOOKUP($A7,[1]RawData!$A:$DJ,113,FALSE))</f>
        <v>No Date</v>
      </c>
    </row>
    <row r="8" spans="1:48" s="56" customFormat="1" ht="14.45" x14ac:dyDescent="0.3">
      <c r="A8" s="62" t="s">
        <v>172</v>
      </c>
      <c r="B8" s="54" t="str">
        <f>VLOOKUP(G8,[1]StatusMappings!A:B,2,FALSE)</f>
        <v>1. Start-Up (Progressing through change governance)</v>
      </c>
      <c r="D8" s="54" t="str">
        <f>VLOOKUP(A8,[1]RawData!A:DJ,2,FALSE)</f>
        <v>(ASR) National Grid Gas –  Test Support &amp; Consultancy on 
Connectivity between Xoserve &amp; Gemini</v>
      </c>
      <c r="E8" s="54" t="str">
        <f>VLOOKUP(A8,[1]RawData!A:DJ,20,FALSE)</f>
        <v>CR (ASR)</v>
      </c>
      <c r="F8" s="51" t="str">
        <f>VLOOKUP(A8,[1]RawData!A:DJ,21,FALSE)</f>
        <v>LIVE</v>
      </c>
      <c r="G8" s="51" t="str">
        <f>VLOOKUP(A8,[1]RawData!A:DJ,3,FALSE)</f>
        <v>A9 - Internal change progressing through capture</v>
      </c>
      <c r="H8" s="58">
        <f t="shared" si="0"/>
        <v>0</v>
      </c>
      <c r="I8" s="58" t="str">
        <f>IF(ISNA(VLOOKUP(A8,[1]PrioritisationVariables!L:P,3,FALSE)),"",(VLOOKUP(A8,[1]PrioritisationVariables!L:P,3,FALSE)))</f>
        <v/>
      </c>
      <c r="J8" s="59" t="str">
        <f>IF(ISNA(VLOOKUP(A8,[1]PrioritisationVariables!L:P,5,FALSE)),"",(VLOOKUP(A8,[1]PrioritisationVariables!L:P,5,FALSE)))</f>
        <v/>
      </c>
      <c r="K8" s="57" t="str">
        <f>IF(F8="LIVE",IF(VLOOKUP(A8,[1]RawData!A:DJ,79,FALSE)="","No Platform",VLOOKUP(A8,[1]RawData!A:DJ,79,FALSE)),"")</f>
        <v>T &amp; SS</v>
      </c>
      <c r="L8" s="57">
        <f>IF(VLOOKUP(A8,[1]RawData!A:DJ,9,FALSE)="","No Date",VLOOKUP(A8,[1]RawData!A:DJ,9,FALSE))</f>
        <v>43276</v>
      </c>
      <c r="M8" s="60" t="str">
        <f>VLOOKUP(A8,[1]RawData!A:DJ,16,FALSE)</f>
        <v>Greg Causon</v>
      </c>
      <c r="N8" s="57" t="str">
        <f>IF(F8="LIVE",IF(VLOOKUP(A8,[1]RawData!A:DJ,19,FALSE)="","No Project Manager",VLOOKUP(A8,[1]RawData!A:DJ,19,FALSE)),"")</f>
        <v>Nicola Patmore</v>
      </c>
      <c r="O8" s="61" t="str">
        <f>VLOOKUP(A8,[1]RawData!A:DJ,77,FALSE)</f>
        <v/>
      </c>
      <c r="P8" s="60" t="str">
        <f>VLOOKUP(A8,[1]RawData!A:DJ,78,FALSE)</f>
        <v/>
      </c>
      <c r="Q8" s="57" t="str">
        <f>IF(F8="LIVE",IF(VLOOKUP(A8,[1]RawData!A:DJ,81,FALSE)="","No Delivery Team",VLOOKUP(A8,[1]RawData!A:DJ,81,FALSE)),"")</f>
        <v>Third Party SI / Service Provider</v>
      </c>
      <c r="R8" s="60" t="str">
        <f>VLOOKUP(A8,[1]RawData!A:DJ,80,FALSE)</f>
        <v/>
      </c>
      <c r="S8" s="57" t="str">
        <f>IF(F8="LIVE",IF(VLOOKUP(A8,[1]RawData!A:DJ,60,FALSE)="","No Date",VLOOKUP(A8,[1]RawData!A:DJ,60,FALSE)),"")</f>
        <v>No Date</v>
      </c>
      <c r="T8" s="57" t="str">
        <f>IF(VLOOKUP(A8,[1]RawData!A:DJ,61,FALSE)="","No Date",VLOOKUP(A8,[1]RawData!A:DJ,61,FALSE))</f>
        <v>No Date</v>
      </c>
      <c r="U8" s="57">
        <f>IF(F8="LIVE",IF(VLOOKUP(A8,[1]RawData!A:DJ,11,FALSE)="","No Date",VLOOKUP(A8,[1]RawData!A:DJ,11,FALSE)),"")</f>
        <v>43373</v>
      </c>
      <c r="V8" s="57" t="str">
        <f>IF(F8="LIVE",IF(VLOOKUP(A8,[1]RawData!A:DJ,82,FALSE)="","No Application",VLOOKUP(A8,[1]RawData!A:DJ,82,FALSE)),"")</f>
        <v>Gemini</v>
      </c>
      <c r="W8" s="57" t="str">
        <f>IF(F8="LIVE",IF(VLOOKUP(A8,[1]RawData!A:DJ,83,FALSE)="","No Process",VLOOKUP(A8,[1]RawData!A:DJ,83,FALSE)),"")</f>
        <v>Other</v>
      </c>
      <c r="X8" s="57" t="str">
        <f>IF(F8="LIVE",IF(VLOOKUP(A8,[1]RawData!A:DJ,84,FALSE)="","No Delivery Effort",VLOOKUP(A8,[1]RawData!A:DJ,84,FALSE)),"")</f>
        <v>100+ days</v>
      </c>
      <c r="Y8" s="60" t="b">
        <f>VLOOKUP(A8,[1]RawData!A:DJ,85,FALSE)</f>
        <v>0</v>
      </c>
      <c r="Z8" s="57" t="str">
        <f>IF((AND(F8="LIVE",Y8=TRUE)),IF(VLOOKUP(A8,[1]RawData!A:DJ,86,FALSE)="","No Workaround Accountability",VLOOKUP(A8,[1]RawData!A:DJ,86,FALSE)),"")</f>
        <v/>
      </c>
      <c r="AA8" s="57" t="str">
        <f>IF((AND(F8="LIVE",Y8=TRUE)),IF(VLOOKUP(A8,[1]RawData!A:DJ,98,FALSE)="","No Workaround Frequency",VLOOKUP(A8,[1]RawData!A:DJ,98,FALSE)),"")</f>
        <v/>
      </c>
      <c r="AB8" s="57" t="str">
        <f>IF((AND(F8="LIVE",Y8=TRUE)),IF(VLOOKUP(A8,[1]RawData!A:DJ,99,FALSE)="","No Xoserve FTEs",VLOOKUP(A8,[1]RawData!A:DJ,99,FALSE)),"")</f>
        <v/>
      </c>
      <c r="AC8" s="57" t="str">
        <f>IF((AND(F8="LIVE",Y8=TRUE)),IF(VLOOKUP(A8,[1]RawData!A:DJ,94,FALSE)="","No Workaround Intensity",VLOOKUP(A8,[1]RawData!A:DJ,94,FALSE)),"")</f>
        <v/>
      </c>
      <c r="AD8" s="57" t="str">
        <f>IF((AND(F8="LIVE",Y8=TRUE)),IF(VLOOKUP(A8,[1]RawData!A:DJ,87,FALSE)="","No Lifespan Date",VLOOKUP(A8,[1]RawData!A:DJ,87,FALSE)),"")</f>
        <v/>
      </c>
      <c r="AE8" s="57" t="str">
        <f>IF(F8="LIVE",IF(VLOOKUP(A8,[1]RawData!A:DJ,100,FALSE)="","No Change Driver",VLOOKUP(A8,[1]RawData!A:DJ,100,FALSE)),"")</f>
        <v>Additional or 3rd Party Service Request</v>
      </c>
      <c r="AF8" s="57" t="str">
        <f>IF(F8="LIVE",IF(VLOOKUP(A8,[1]RawData!A:DJ,101,FALSE)="","No Change Beneficiary",VLOOKUP(A8,[1]RawData!A:DJ,101,FALSE)),"")</f>
        <v>No Change Beneficiary</v>
      </c>
      <c r="AG8" s="57" t="b">
        <f>VLOOKUP(A8,[1]RawData!A:DJ,102,FALSE)</f>
        <v>0</v>
      </c>
      <c r="AH8" s="57" t="b">
        <f>VLOOKUP(A8,[1]RawData!A:DJ,103,FALSE)</f>
        <v>1</v>
      </c>
      <c r="AI8" s="57" t="b">
        <f>VLOOKUP(A8,[1]RawData!A:DJ,104,FALSE)</f>
        <v>0</v>
      </c>
      <c r="AJ8" s="57" t="str">
        <f>IF(F8="LIVE",IF(VLOOKUP(A8,[1]RawData!A:DJ,106,FALSE)="","No DSC Service Area",VLOOKUP(A8,[1]RawData!A:DJ,106,FALSE)),"")</f>
        <v>Service Area 24: Additional Service Request or Third Party Request</v>
      </c>
      <c r="AK8" s="57" t="str">
        <f>IF(F8="LIVE",IF(VLOOKUP(A8,[1]RawData!A:DJ,107,FALSE)="","No Number of impacted DSC Service Areas",VLOOKUP(A8,[1]RawData!A:DJ,107,FALSE)),"")</f>
        <v>One</v>
      </c>
      <c r="AL8" s="57" t="str">
        <f>IF(F8="LIVE",IF(VLOOKUP(A8,[1]RawData!A:DJ,108,FALSE)="","No Change Improvement Scale",VLOOKUP(A8,[1]RawData!A:DJ,108,FALSE)),"")</f>
        <v>Medium</v>
      </c>
      <c r="AM8" s="60" t="b">
        <f>VLOOKUP(A8,[1]RawData!A:DJ,88,FALSE)</f>
        <v>1</v>
      </c>
      <c r="AN8" s="60" t="b">
        <f>VLOOKUP(A8,[1]RawData!A:DJ,90,FALSE)</f>
        <v>1</v>
      </c>
      <c r="AO8" s="60" t="b">
        <f>VLOOKUP(A8,[1]RawData!A:DJ,89,FALSE)</f>
        <v>1</v>
      </c>
      <c r="AP8" s="60" t="b">
        <f>VLOOKUP(A8,[1]RawData!A:DJ,109,FALSE)</f>
        <v>0</v>
      </c>
      <c r="AQ8" s="60" t="b">
        <f>VLOOKUP(A8,[1]RawData!A:DJ,96,FALSE)</f>
        <v>0</v>
      </c>
      <c r="AR8" s="60" t="b">
        <f>VLOOKUP(A8,[1]RawData!A:DJ,110,FALSE)</f>
        <v>0</v>
      </c>
      <c r="AS8" s="57" t="str">
        <f>IF(VLOOKUP($A8,[1]RawData!$A:$DJ,111,FALSE)="","No Date",VLOOKUP($A8,[1]RawData!$A:$DJ,111,FALSE))</f>
        <v>No Date</v>
      </c>
      <c r="AT8" s="57" t="str">
        <f>IF(VLOOKUP($A8,[1]RawData!$A:$DJ,112,FALSE)="","No Date",VLOOKUP($A8,[1]RawData!$A:$DJ,112,FALSE))</f>
        <v>No Date</v>
      </c>
      <c r="AU8" s="57" t="str">
        <f>IF(VLOOKUP($A8,[1]RawData!$A:$DJ,114,FALSE)="","No Date",VLOOKUP($A8,[1]RawData!$A:$DJ,114,FALSE))</f>
        <v>No Date</v>
      </c>
      <c r="AV8" s="57" t="str">
        <f>IF(VLOOKUP($A8,[1]RawData!$A:$DJ,113,FALSE)="","No Date",VLOOKUP($A8,[1]RawData!$A:$DJ,113,FALSE))</f>
        <v>No Date</v>
      </c>
    </row>
    <row r="9" spans="1:48" s="56" customFormat="1" ht="14.45" x14ac:dyDescent="0.3">
      <c r="A9" s="62" t="s">
        <v>173</v>
      </c>
      <c r="B9" s="54" t="str">
        <f>VLOOKUP(G9,[1]StatusMappings!A:B,2,FALSE)</f>
        <v>2. Change sanction/approved and in project delivery</v>
      </c>
      <c r="D9" s="54" t="str">
        <f>VLOOKUP(A9,[1]RawData!A:DJ,2,FALSE)</f>
        <v>(ASR) Cadent Gas - RA04 &amp; RA05 Network Identifier Report Amendment</v>
      </c>
      <c r="E9" s="54" t="str">
        <f>VLOOKUP(A9,[1]RawData!A:DJ,20,FALSE)</f>
        <v>CR (ASR)</v>
      </c>
      <c r="F9" s="51" t="str">
        <f>VLOOKUP(A9,[1]RawData!A:DJ,21,FALSE)</f>
        <v>LIVE</v>
      </c>
      <c r="G9" s="51" t="str">
        <f>VLOOKUP(A9,[1]RawData!A:DJ,3,FALSE)</f>
        <v>D1 - Change in delivery</v>
      </c>
      <c r="H9" s="58">
        <f t="shared" si="0"/>
        <v>0</v>
      </c>
      <c r="I9" s="58" t="str">
        <f>IF(ISNA(VLOOKUP(A9,[1]PrioritisationVariables!L:P,3,FALSE)),"",(VLOOKUP(A9,[1]PrioritisationVariables!L:P,3,FALSE)))</f>
        <v/>
      </c>
      <c r="J9" s="59" t="str">
        <f>IF(ISNA(VLOOKUP(A9,[1]PrioritisationVariables!L:P,5,FALSE)),"",(VLOOKUP(A9,[1]PrioritisationVariables!L:P,5,FALSE)))</f>
        <v/>
      </c>
      <c r="K9" s="57" t="str">
        <f>IF(F9="LIVE",IF(VLOOKUP(A9,[1]RawData!A:DJ,79,FALSE)="","No Platform",VLOOKUP(A9,[1]RawData!A:DJ,79,FALSE)),"")</f>
        <v>Data Office</v>
      </c>
      <c r="L9" s="57">
        <f>IF(VLOOKUP(A9,[1]RawData!A:DJ,9,FALSE)="","No Date",VLOOKUP(A9,[1]RawData!A:DJ,9,FALSE))</f>
        <v>43276</v>
      </c>
      <c r="M9" s="60" t="str">
        <f>VLOOKUP(A9,[1]RawData!A:DJ,16,FALSE)</f>
        <v>Greg Causon</v>
      </c>
      <c r="N9" s="57" t="str">
        <f>IF(F9="LIVE",IF(VLOOKUP(A9,[1]RawData!A:DJ,19,FALSE)="","No Project Manager",VLOOKUP(A9,[1]RawData!A:DJ,19,FALSE)),"")</f>
        <v>Charlie Haley</v>
      </c>
      <c r="O9" s="61" t="str">
        <f>VLOOKUP(A9,[1]RawData!A:DJ,77,FALSE)</f>
        <v/>
      </c>
      <c r="P9" s="60" t="str">
        <f>VLOOKUP(A9,[1]RawData!A:DJ,78,FALSE)</f>
        <v/>
      </c>
      <c r="Q9" s="57" t="str">
        <f>IF(F9="LIVE",IF(VLOOKUP(A9,[1]RawData!A:DJ,81,FALSE)="","No Delivery Team",VLOOKUP(A9,[1]RawData!A:DJ,81,FALSE)),"")</f>
        <v>Xoserve Resource</v>
      </c>
      <c r="R9" s="60" t="str">
        <f>VLOOKUP(A9,[1]RawData!A:DJ,80,FALSE)</f>
        <v/>
      </c>
      <c r="S9" s="57">
        <f>IF(F9="LIVE",IF(VLOOKUP(A9,[1]RawData!A:DJ,60,FALSE)="","No Date",VLOOKUP(A9,[1]RawData!A:DJ,60,FALSE)),"")</f>
        <v>43343</v>
      </c>
      <c r="T9" s="57" t="str">
        <f>IF(VLOOKUP(A9,[1]RawData!A:DJ,61,FALSE)="","No Date",VLOOKUP(A9,[1]RawData!A:DJ,61,FALSE))</f>
        <v>No Date</v>
      </c>
      <c r="U9" s="57">
        <f>IF(F9="LIVE",IF(VLOOKUP(A9,[1]RawData!A:DJ,11,FALSE)="","No Date",VLOOKUP(A9,[1]RawData!A:DJ,11,FALSE)),"")</f>
        <v>43311</v>
      </c>
      <c r="V9" s="57" t="str">
        <f>IF(F9="LIVE",IF(VLOOKUP(A9,[1]RawData!A:DJ,82,FALSE)="","No Application",VLOOKUP(A9,[1]RawData!A:DJ,82,FALSE)),"")</f>
        <v>Other</v>
      </c>
      <c r="W9" s="57" t="str">
        <f>IF(F9="LIVE",IF(VLOOKUP(A9,[1]RawData!A:DJ,83,FALSE)="","No Process",VLOOKUP(A9,[1]RawData!A:DJ,83,FALSE)),"")</f>
        <v>Other</v>
      </c>
      <c r="X9" s="57" t="str">
        <f>IF(F9="LIVE",IF(VLOOKUP(A9,[1]RawData!A:DJ,84,FALSE)="","No Delivery Effort",VLOOKUP(A9,[1]RawData!A:DJ,84,FALSE)),"")</f>
        <v>0-30 days</v>
      </c>
      <c r="Y9" s="60" t="b">
        <f>VLOOKUP(A9,[1]RawData!A:DJ,85,FALSE)</f>
        <v>0</v>
      </c>
      <c r="Z9" s="57" t="str">
        <f>IF((AND(F9="LIVE",Y9=TRUE)),IF(VLOOKUP(A9,[1]RawData!A:DJ,86,FALSE)="","No Workaround Accountability",VLOOKUP(A9,[1]RawData!A:DJ,86,FALSE)),"")</f>
        <v/>
      </c>
      <c r="AA9" s="57" t="str">
        <f>IF((AND(F9="LIVE",Y9=TRUE)),IF(VLOOKUP(A9,[1]RawData!A:DJ,98,FALSE)="","No Workaround Frequency",VLOOKUP(A9,[1]RawData!A:DJ,98,FALSE)),"")</f>
        <v/>
      </c>
      <c r="AB9" s="57" t="str">
        <f>IF((AND(F9="LIVE",Y9=TRUE)),IF(VLOOKUP(A9,[1]RawData!A:DJ,99,FALSE)="","No Xoserve FTEs",VLOOKUP(A9,[1]RawData!A:DJ,99,FALSE)),"")</f>
        <v/>
      </c>
      <c r="AC9" s="57" t="str">
        <f>IF((AND(F9="LIVE",Y9=TRUE)),IF(VLOOKUP(A9,[1]RawData!A:DJ,94,FALSE)="","No Workaround Intensity",VLOOKUP(A9,[1]RawData!A:DJ,94,FALSE)),"")</f>
        <v/>
      </c>
      <c r="AD9" s="57" t="str">
        <f>IF((AND(F9="LIVE",Y9=TRUE)),IF(VLOOKUP(A9,[1]RawData!A:DJ,87,FALSE)="","No Lifespan Date",VLOOKUP(A9,[1]RawData!A:DJ,87,FALSE)),"")</f>
        <v/>
      </c>
      <c r="AE9" s="57" t="str">
        <f>IF(F9="LIVE",IF(VLOOKUP(A9,[1]RawData!A:DJ,100,FALSE)="","No Change Driver",VLOOKUP(A9,[1]RawData!A:DJ,100,FALSE)),"")</f>
        <v>Additional or 3rd Party Service Request</v>
      </c>
      <c r="AF9" s="57" t="str">
        <f>IF(F9="LIVE",IF(VLOOKUP(A9,[1]RawData!A:DJ,101,FALSE)="","No Change Beneficiary",VLOOKUP(A9,[1]RawData!A:DJ,101,FALSE)),"")</f>
        <v>One Market Participant</v>
      </c>
      <c r="AG9" s="57" t="b">
        <f>VLOOKUP(A9,[1]RawData!A:DJ,102,FALSE)</f>
        <v>0</v>
      </c>
      <c r="AH9" s="57" t="b">
        <f>VLOOKUP(A9,[1]RawData!A:DJ,103,FALSE)</f>
        <v>1</v>
      </c>
      <c r="AI9" s="57" t="b">
        <f>VLOOKUP(A9,[1]RawData!A:DJ,104,FALSE)</f>
        <v>0</v>
      </c>
      <c r="AJ9" s="57" t="str">
        <f>IF(F9="LIVE",IF(VLOOKUP(A9,[1]RawData!A:DJ,106,FALSE)="","No DSC Service Area",VLOOKUP(A9,[1]RawData!A:DJ,106,FALSE)),"")</f>
        <v>Service Area 24: Additional Service Request or Third Party Request</v>
      </c>
      <c r="AK9" s="57" t="str">
        <f>IF(F9="LIVE",IF(VLOOKUP(A9,[1]RawData!A:DJ,107,FALSE)="","No Number of impacted DSC Service Areas",VLOOKUP(A9,[1]RawData!A:DJ,107,FALSE)),"")</f>
        <v>One</v>
      </c>
      <c r="AL9" s="57" t="str">
        <f>IF(F9="LIVE",IF(VLOOKUP(A9,[1]RawData!A:DJ,108,FALSE)="","No Change Improvement Scale",VLOOKUP(A9,[1]RawData!A:DJ,108,FALSE)),"")</f>
        <v>Medium</v>
      </c>
      <c r="AM9" s="60" t="b">
        <f>VLOOKUP(A9,[1]RawData!A:DJ,88,FALSE)</f>
        <v>0</v>
      </c>
      <c r="AN9" s="60" t="b">
        <f>VLOOKUP(A9,[1]RawData!A:DJ,90,FALSE)</f>
        <v>0</v>
      </c>
      <c r="AO9" s="60" t="b">
        <f>VLOOKUP(A9,[1]RawData!A:DJ,89,FALSE)</f>
        <v>0</v>
      </c>
      <c r="AP9" s="60" t="b">
        <f>VLOOKUP(A9,[1]RawData!A:DJ,109,FALSE)</f>
        <v>0</v>
      </c>
      <c r="AQ9" s="60" t="b">
        <f>VLOOKUP(A9,[1]RawData!A:DJ,96,FALSE)</f>
        <v>0</v>
      </c>
      <c r="AR9" s="60" t="b">
        <f>VLOOKUP(A9,[1]RawData!A:DJ,110,FALSE)</f>
        <v>0</v>
      </c>
      <c r="AS9" s="57" t="str">
        <f>IF(VLOOKUP($A9,[1]RawData!$A:$DJ,111,FALSE)="","No Date",VLOOKUP($A9,[1]RawData!$A:$DJ,111,FALSE))</f>
        <v>No Date</v>
      </c>
      <c r="AT9" s="57" t="str">
        <f>IF(VLOOKUP($A9,[1]RawData!$A:$DJ,112,FALSE)="","No Date",VLOOKUP($A9,[1]RawData!$A:$DJ,112,FALSE))</f>
        <v>No Date</v>
      </c>
      <c r="AU9" s="57" t="str">
        <f>IF(VLOOKUP($A9,[1]RawData!$A:$DJ,114,FALSE)="","No Date",VLOOKUP($A9,[1]RawData!$A:$DJ,114,FALSE))</f>
        <v>No Date</v>
      </c>
      <c r="AV9" s="57" t="str">
        <f>IF(VLOOKUP($A9,[1]RawData!$A:$DJ,113,FALSE)="","No Date",VLOOKUP($A9,[1]RawData!$A:$DJ,113,FALSE))</f>
        <v>No Date</v>
      </c>
    </row>
    <row r="10" spans="1:48" s="56" customFormat="1" ht="14.45" x14ac:dyDescent="0.3">
      <c r="A10" s="62" t="s">
        <v>124</v>
      </c>
      <c r="B10" s="54" t="str">
        <f>VLOOKUP(G10,[1]StatusMappings!A:B,2,FALSE)</f>
        <v>2. Change sanction/approved and in project delivery</v>
      </c>
      <c r="D10" s="54" t="str">
        <f>VLOOKUP(A10,[1]RawData!A:DJ,2,FALSE)</f>
        <v>To update functionality in Gemini to ensure that all Cash Call Notices and TemplaRequest for Project Management resource to manage the analysis and resolution of the issues with the Amendment invoicees reflect UNC Section X and Energy Balancing Credit Rul</v>
      </c>
      <c r="E10" s="54" t="str">
        <f>VLOOKUP(A10,[1]RawData!A:DJ,20,FALSE)</f>
        <v>CR (Internal)</v>
      </c>
      <c r="F10" s="51" t="str">
        <f>VLOOKUP(A10,[1]RawData!A:DJ,21,FALSE)</f>
        <v>LIVE</v>
      </c>
      <c r="G10" s="51" t="str">
        <f>VLOOKUP(A10,[1]RawData!A:DJ,3,FALSE)</f>
        <v>D1 - Change in delivery</v>
      </c>
      <c r="H10" s="58">
        <f t="shared" si="0"/>
        <v>0</v>
      </c>
      <c r="I10" s="58" t="str">
        <f>IF(ISNA(VLOOKUP(A10,[1]PrioritisationVariables!L:P,3,FALSE)),"",(VLOOKUP(A10,[1]PrioritisationVariables!L:P,3,FALSE)))</f>
        <v/>
      </c>
      <c r="J10" s="59" t="str">
        <f>IF(ISNA(VLOOKUP(A10,[1]PrioritisationVariables!L:P,5,FALSE)),"",(VLOOKUP(A10,[1]PrioritisationVariables!L:P,5,FALSE)))</f>
        <v/>
      </c>
      <c r="K10" s="57" t="str">
        <f>IF(F10="LIVE",IF(VLOOKUP(A10,[1]RawData!A:DJ,79,FALSE)="","No Platform",VLOOKUP(A10,[1]RawData!A:DJ,79,FALSE)),"")</f>
        <v>T &amp; SS</v>
      </c>
      <c r="L10" s="57">
        <f>IF(VLOOKUP(A10,[1]RawData!A:DJ,9,FALSE)="","No Date",VLOOKUP(A10,[1]RawData!A:DJ,9,FALSE))</f>
        <v>42744</v>
      </c>
      <c r="M10" s="60" t="str">
        <f>VLOOKUP(A10,[1]RawData!A:DJ,16,FALSE)</f>
        <v>Loraine O’Shaughnessy</v>
      </c>
      <c r="N10" s="57" t="str">
        <f>IF(F10="LIVE",IF(VLOOKUP(A10,[1]RawData!A:DJ,19,FALSE)="","No Project Manager",VLOOKUP(A10,[1]RawData!A:DJ,19,FALSE)),"")</f>
        <v>Donna Johnson</v>
      </c>
      <c r="O10" s="61" t="str">
        <f>VLOOKUP(A10,[1]RawData!A:DJ,77,FALSE)</f>
        <v>50</v>
      </c>
      <c r="P10" s="60" t="str">
        <f>VLOOKUP(A10,[1]RawData!A:DJ,78,FALSE)</f>
        <v/>
      </c>
      <c r="Q10" s="57" t="str">
        <f>IF(F10="LIVE",IF(VLOOKUP(A10,[1]RawData!A:DJ,81,FALSE)="","No Delivery Team",VLOOKUP(A10,[1]RawData!A:DJ,81,FALSE)),"")</f>
        <v>Minor Enhancements Team</v>
      </c>
      <c r="R10" s="60" t="str">
        <f>VLOOKUP(A10,[1]RawData!A:DJ,80,FALSE)</f>
        <v>XO3452</v>
      </c>
      <c r="S10" s="57">
        <f>IF(F10="LIVE",IF(VLOOKUP(A10,[1]RawData!A:DJ,60,FALSE)="","No Date",VLOOKUP(A10,[1]RawData!A:DJ,60,FALSE)),"")</f>
        <v>43342</v>
      </c>
      <c r="T10" s="57" t="str">
        <f>IF(VLOOKUP(A10,[1]RawData!A:DJ,61,FALSE)="","No Date",VLOOKUP(A10,[1]RawData!A:DJ,61,FALSE))</f>
        <v>No Date</v>
      </c>
      <c r="U10" s="57">
        <f>IF(F10="LIVE",IF(VLOOKUP(A10,[1]RawData!A:DJ,11,FALSE)="","No Date",VLOOKUP(A10,[1]RawData!A:DJ,11,FALSE)),"")</f>
        <v>43356</v>
      </c>
      <c r="V10" s="57" t="str">
        <f>IF(F10="LIVE",IF(VLOOKUP(A10,[1]RawData!A:DJ,82,FALSE)="","No Application",VLOOKUP(A10,[1]RawData!A:DJ,82,FALSE)),"")</f>
        <v>Gemini</v>
      </c>
      <c r="W10" s="57" t="str">
        <f>IF(F10="LIVE",IF(VLOOKUP(A10,[1]RawData!A:DJ,83,FALSE)="","No Process",VLOOKUP(A10,[1]RawData!A:DJ,83,FALSE)),"")</f>
        <v>Other</v>
      </c>
      <c r="X10" s="57" t="str">
        <f>IF(F10="LIVE",IF(VLOOKUP(A10,[1]RawData!A:DJ,84,FALSE)="","No Delivery Effort",VLOOKUP(A10,[1]RawData!A:DJ,84,FALSE)),"")</f>
        <v>0-30days</v>
      </c>
      <c r="Y10" s="60" t="b">
        <f>VLOOKUP(A10,[1]RawData!A:DJ,85,FALSE)</f>
        <v>0</v>
      </c>
      <c r="Z10" s="57" t="str">
        <f>IF((AND(F10="LIVE",Y10=TRUE)),IF(VLOOKUP(A10,[1]RawData!A:DJ,86,FALSE)="","No Workaround Accountability",VLOOKUP(A10,[1]RawData!A:DJ,86,FALSE)),"")</f>
        <v/>
      </c>
      <c r="AA10" s="57" t="str">
        <f>IF((AND(F10="LIVE",Y10=TRUE)),IF(VLOOKUP(A10,[1]RawData!A:DJ,98,FALSE)="","No Workaround Frequency",VLOOKUP(A10,[1]RawData!A:DJ,98,FALSE)),"")</f>
        <v/>
      </c>
      <c r="AB10" s="57" t="str">
        <f>IF((AND(F10="LIVE",Y10=TRUE)),IF(VLOOKUP(A10,[1]RawData!A:DJ,99,FALSE)="","No Xoserve FTEs",VLOOKUP(A10,[1]RawData!A:DJ,99,FALSE)),"")</f>
        <v/>
      </c>
      <c r="AC10" s="57" t="str">
        <f>IF((AND(F10="LIVE",Y10=TRUE)),IF(VLOOKUP(A10,[1]RawData!A:DJ,94,FALSE)="","No Workaround Intensity",VLOOKUP(A10,[1]RawData!A:DJ,94,FALSE)),"")</f>
        <v/>
      </c>
      <c r="AD10" s="57" t="str">
        <f>IF((AND(F10="LIVE",Y10=TRUE)),IF(VLOOKUP(A10,[1]RawData!A:DJ,87,FALSE)="","No Lifespan Date",VLOOKUP(A10,[1]RawData!A:DJ,87,FALSE)),"")</f>
        <v/>
      </c>
      <c r="AE10" s="57" t="str">
        <f>IF(F10="LIVE",IF(VLOOKUP(A10,[1]RawData!A:DJ,100,FALSE)="","No Change Driver",VLOOKUP(A10,[1]RawData!A:DJ,100,FALSE)),"")</f>
        <v>Xoserve Internal CR (business improvement initiative)</v>
      </c>
      <c r="AF10" s="57" t="str">
        <f>IF(F10="LIVE",IF(VLOOKUP(A10,[1]RawData!A:DJ,101,FALSE)="","No Change Beneficiary",VLOOKUP(A10,[1]RawData!A:DJ,101,FALSE)),"")</f>
        <v>Xoserve Only</v>
      </c>
      <c r="AG10" s="57" t="b">
        <f>VLOOKUP(A10,[1]RawData!A:DJ,102,FALSE)</f>
        <v>1</v>
      </c>
      <c r="AH10" s="57" t="b">
        <f>VLOOKUP(A10,[1]RawData!A:DJ,103,FALSE)</f>
        <v>0</v>
      </c>
      <c r="AI10" s="57" t="b">
        <f>VLOOKUP(A10,[1]RawData!A:DJ,104,FALSE)</f>
        <v>0</v>
      </c>
      <c r="AJ10" s="57" t="str">
        <f>IF(F10="LIVE",IF(VLOOKUP(A10,[1]RawData!A:DJ,106,FALSE)="","No DSC Service Area",VLOOKUP(A10,[1]RawData!A:DJ,106,FALSE)),"")</f>
        <v>Service Area 23: Internal</v>
      </c>
      <c r="AK10" s="57" t="str">
        <f>IF(F10="LIVE",IF(VLOOKUP(A10,[1]RawData!A:DJ,107,FALSE)="","No Number of impacted DSC Service Areas",VLOOKUP(A10,[1]RawData!A:DJ,107,FALSE)),"")</f>
        <v>None (Xoserve internal initiative)</v>
      </c>
      <c r="AL10" s="57" t="str">
        <f>IF(F10="LIVE",IF(VLOOKUP(A10,[1]RawData!A:DJ,108,FALSE)="","No Change Improvement Scale",VLOOKUP(A10,[1]RawData!A:DJ,108,FALSE)),"")</f>
        <v>Low</v>
      </c>
      <c r="AM10" s="60" t="b">
        <f>VLOOKUP(A10,[1]RawData!A:DJ,88,FALSE)</f>
        <v>0</v>
      </c>
      <c r="AN10" s="60" t="b">
        <f>VLOOKUP(A10,[1]RawData!A:DJ,90,FALSE)</f>
        <v>0</v>
      </c>
      <c r="AO10" s="60" t="b">
        <f>VLOOKUP(A10,[1]RawData!A:DJ,89,FALSE)</f>
        <v>0</v>
      </c>
      <c r="AP10" s="60" t="b">
        <f>VLOOKUP(A10,[1]RawData!A:DJ,109,FALSE)</f>
        <v>0</v>
      </c>
      <c r="AQ10" s="60" t="b">
        <f>VLOOKUP(A10,[1]RawData!A:DJ,96,FALSE)</f>
        <v>0</v>
      </c>
      <c r="AR10" s="60" t="b">
        <f>VLOOKUP(A10,[1]RawData!A:DJ,110,FALSE)</f>
        <v>0</v>
      </c>
      <c r="AS10" s="57" t="str">
        <f>IF(VLOOKUP($A10,[1]RawData!$A:$DJ,111,FALSE)="","No Date",VLOOKUP($A10,[1]RawData!$A:$DJ,111,FALSE))</f>
        <v>No Date</v>
      </c>
      <c r="AT10" s="57" t="str">
        <f>IF(VLOOKUP($A10,[1]RawData!$A:$DJ,112,FALSE)="","No Date",VLOOKUP($A10,[1]RawData!$A:$DJ,112,FALSE))</f>
        <v>No Date</v>
      </c>
      <c r="AU10" s="57" t="str">
        <f>IF(VLOOKUP($A10,[1]RawData!$A:$DJ,114,FALSE)="","No Date",VLOOKUP($A10,[1]RawData!$A:$DJ,114,FALSE))</f>
        <v>No Date</v>
      </c>
      <c r="AV10" s="57" t="str">
        <f>IF(VLOOKUP($A10,[1]RawData!$A:$DJ,113,FALSE)="","No Date",VLOOKUP($A10,[1]RawData!$A:$DJ,113,FALSE))</f>
        <v>No Date</v>
      </c>
    </row>
    <row r="11" spans="1:48" s="56" customFormat="1" ht="14.45" x14ac:dyDescent="0.3">
      <c r="A11" s="62" t="s">
        <v>121</v>
      </c>
      <c r="B11" s="54" t="str">
        <f>VLOOKUP(G11,[1]StatusMappings!A:B,2,FALSE)</f>
        <v>3. Change delivered, awaiting closure approval/sign-off</v>
      </c>
      <c r="D11" s="54" t="str">
        <f>VLOOKUP(A11,[1]RawData!A:DJ,2,FALSE)</f>
        <v>Extension of PCW API Service to Suppliers</v>
      </c>
      <c r="E11" s="54" t="str">
        <f>VLOOKUP(A11,[1]RawData!A:DJ,20,FALSE)</f>
        <v>CR (Internal)</v>
      </c>
      <c r="F11" s="51" t="str">
        <f>VLOOKUP(A11,[1]RawData!A:DJ,21,FALSE)</f>
        <v>LIVE</v>
      </c>
      <c r="G11" s="51" t="str">
        <f>VLOOKUP(A11,[1]RawData!A:DJ,3,FALSE)</f>
        <v>F1 - CCR/Closedown document in progress</v>
      </c>
      <c r="H11" s="58">
        <f t="shared" si="0"/>
        <v>0</v>
      </c>
      <c r="I11" s="58" t="str">
        <f>IF(ISNA(VLOOKUP(A11,[1]PrioritisationVariables!L:P,3,FALSE)),"",(VLOOKUP(A11,[1]PrioritisationVariables!L:P,3,FALSE)))</f>
        <v/>
      </c>
      <c r="J11" s="59" t="str">
        <f>IF(ISNA(VLOOKUP(A11,[1]PrioritisationVariables!L:P,5,FALSE)),"",(VLOOKUP(A11,[1]PrioritisationVariables!L:P,5,FALSE)))</f>
        <v/>
      </c>
      <c r="K11" s="57" t="str">
        <f>IF(F11="LIVE",IF(VLOOKUP(A11,[1]RawData!A:DJ,79,FALSE)="","No Platform",VLOOKUP(A11,[1]RawData!A:DJ,79,FALSE)),"")</f>
        <v>Data Office</v>
      </c>
      <c r="L11" s="57">
        <f>IF(VLOOKUP(A11,[1]RawData!A:DJ,9,FALSE)="","No Date",VLOOKUP(A11,[1]RawData!A:DJ,9,FALSE))</f>
        <v>43234</v>
      </c>
      <c r="M11" s="60" t="str">
        <f>VLOOKUP(A11,[1]RawData!A:DJ,16,FALSE)</f>
        <v>Mark Pollard</v>
      </c>
      <c r="N11" s="57" t="str">
        <f>IF(F11="LIVE",IF(VLOOKUP(A11,[1]RawData!A:DJ,19,FALSE)="","No Project Manager",VLOOKUP(A11,[1]RawData!A:DJ,19,FALSE)),"")</f>
        <v>Mark Pollard</v>
      </c>
      <c r="O11" s="61" t="str">
        <f>VLOOKUP(A11,[1]RawData!A:DJ,77,FALSE)</f>
        <v/>
      </c>
      <c r="P11" s="60" t="str">
        <f>VLOOKUP(A11,[1]RawData!A:DJ,78,FALSE)</f>
        <v/>
      </c>
      <c r="Q11" s="57" t="str">
        <f>IF(F11="LIVE",IF(VLOOKUP(A11,[1]RawData!A:DJ,81,FALSE)="","No Delivery Team",VLOOKUP(A11,[1]RawData!A:DJ,81,FALSE)),"")</f>
        <v>Xoserve Resource</v>
      </c>
      <c r="R11" s="60" t="str">
        <f>VLOOKUP(A11,[1]RawData!A:DJ,80,FALSE)</f>
        <v/>
      </c>
      <c r="S11" s="57">
        <f>IF(F11="LIVE",IF(VLOOKUP(A11,[1]RawData!A:DJ,60,FALSE)="","No Date",VLOOKUP(A11,[1]RawData!A:DJ,60,FALSE)),"")</f>
        <v>43280</v>
      </c>
      <c r="T11" s="57">
        <f>IF(VLOOKUP(A11,[1]RawData!A:DJ,61,FALSE)="","No Date",VLOOKUP(A11,[1]RawData!A:DJ,61,FALSE))</f>
        <v>43280</v>
      </c>
      <c r="U11" s="57">
        <f>IF(F11="LIVE",IF(VLOOKUP(A11,[1]RawData!A:DJ,11,FALSE)="","No Date",VLOOKUP(A11,[1]RawData!A:DJ,11,FALSE)),"")</f>
        <v>43280</v>
      </c>
      <c r="V11" s="57" t="str">
        <f>IF(F11="LIVE",IF(VLOOKUP(A11,[1]RawData!A:DJ,82,FALSE)="","No Application",VLOOKUP(A11,[1]RawData!A:DJ,82,FALSE)),"")</f>
        <v>Other</v>
      </c>
      <c r="W11" s="57" t="str">
        <f>IF(F11="LIVE",IF(VLOOKUP(A11,[1]RawData!A:DJ,83,FALSE)="","No Process",VLOOKUP(A11,[1]RawData!A:DJ,83,FALSE)),"")</f>
        <v>Other</v>
      </c>
      <c r="X11" s="57" t="str">
        <f>IF(F11="LIVE",IF(VLOOKUP(A11,[1]RawData!A:DJ,84,FALSE)="","No Delivery Effort",VLOOKUP(A11,[1]RawData!A:DJ,84,FALSE)),"")</f>
        <v>0-30 days</v>
      </c>
      <c r="Y11" s="60" t="b">
        <f>VLOOKUP(A11,[1]RawData!A:DJ,85,FALSE)</f>
        <v>0</v>
      </c>
      <c r="Z11" s="57" t="str">
        <f>IF((AND(F11="LIVE",Y11=TRUE)),IF(VLOOKUP(A11,[1]RawData!A:DJ,86,FALSE)="","No Workaround Accountability",VLOOKUP(A11,[1]RawData!A:DJ,86,FALSE)),"")</f>
        <v/>
      </c>
      <c r="AA11" s="57" t="str">
        <f>IF((AND(F11="LIVE",Y11=TRUE)),IF(VLOOKUP(A11,[1]RawData!A:DJ,98,FALSE)="","No Workaround Frequency",VLOOKUP(A11,[1]RawData!A:DJ,98,FALSE)),"")</f>
        <v/>
      </c>
      <c r="AB11" s="57" t="str">
        <f>IF((AND(F11="LIVE",Y11=TRUE)),IF(VLOOKUP(A11,[1]RawData!A:DJ,99,FALSE)="","No Xoserve FTEs",VLOOKUP(A11,[1]RawData!A:DJ,99,FALSE)),"")</f>
        <v/>
      </c>
      <c r="AC11" s="57" t="str">
        <f>IF((AND(F11="LIVE",Y11=TRUE)),IF(VLOOKUP(A11,[1]RawData!A:DJ,94,FALSE)="","No Workaround Intensity",VLOOKUP(A11,[1]RawData!A:DJ,94,FALSE)),"")</f>
        <v/>
      </c>
      <c r="AD11" s="57" t="str">
        <f>IF((AND(F11="LIVE",Y11=TRUE)),IF(VLOOKUP(A11,[1]RawData!A:DJ,87,FALSE)="","No Lifespan Date",VLOOKUP(A11,[1]RawData!A:DJ,87,FALSE)),"")</f>
        <v/>
      </c>
      <c r="AE11" s="57" t="str">
        <f>IF(F11="LIVE",IF(VLOOKUP(A11,[1]RawData!A:DJ,100,FALSE)="","No Change Driver",VLOOKUP(A11,[1]RawData!A:DJ,100,FALSE)),"")</f>
        <v>Xoserve Internal CR (business improvement initiative)</v>
      </c>
      <c r="AF11" s="57" t="str">
        <f>IF(F11="LIVE",IF(VLOOKUP(A11,[1]RawData!A:DJ,101,FALSE)="","No Change Beneficiary",VLOOKUP(A11,[1]RawData!A:DJ,101,FALSE)),"")</f>
        <v>One Market Group</v>
      </c>
      <c r="AG11" s="57" t="b">
        <f>VLOOKUP(A11,[1]RawData!A:DJ,102,FALSE)</f>
        <v>1</v>
      </c>
      <c r="AH11" s="57" t="b">
        <f>VLOOKUP(A11,[1]RawData!A:DJ,103,FALSE)</f>
        <v>0</v>
      </c>
      <c r="AI11" s="57" t="b">
        <f>VLOOKUP(A11,[1]RawData!A:DJ,104,FALSE)</f>
        <v>0</v>
      </c>
      <c r="AJ11" s="57" t="str">
        <f>IF(F11="LIVE",IF(VLOOKUP(A11,[1]RawData!A:DJ,106,FALSE)="","No DSC Service Area",VLOOKUP(A11,[1]RawData!A:DJ,106,FALSE)),"")</f>
        <v>Service Area 23: Internal</v>
      </c>
      <c r="AK11" s="57" t="str">
        <f>IF(F11="LIVE",IF(VLOOKUP(A11,[1]RawData!A:DJ,107,FALSE)="","No Number of impacted DSC Service Areas",VLOOKUP(A11,[1]RawData!A:DJ,107,FALSE)),"")</f>
        <v>One</v>
      </c>
      <c r="AL11" s="57" t="str">
        <f>IF(F11="LIVE",IF(VLOOKUP(A11,[1]RawData!A:DJ,108,FALSE)="","No Change Improvement Scale",VLOOKUP(A11,[1]RawData!A:DJ,108,FALSE)),"")</f>
        <v>Medium</v>
      </c>
      <c r="AM11" s="60" t="b">
        <f>VLOOKUP(A11,[1]RawData!A:DJ,88,FALSE)</f>
        <v>0</v>
      </c>
      <c r="AN11" s="60" t="b">
        <f>VLOOKUP(A11,[1]RawData!A:DJ,90,FALSE)</f>
        <v>0</v>
      </c>
      <c r="AO11" s="60" t="b">
        <f>VLOOKUP(A11,[1]RawData!A:DJ,89,FALSE)</f>
        <v>0</v>
      </c>
      <c r="AP11" s="60" t="b">
        <f>VLOOKUP(A11,[1]RawData!A:DJ,109,FALSE)</f>
        <v>0</v>
      </c>
      <c r="AQ11" s="60" t="b">
        <f>VLOOKUP(A11,[1]RawData!A:DJ,96,FALSE)</f>
        <v>0</v>
      </c>
      <c r="AR11" s="60" t="b">
        <f>VLOOKUP(A11,[1]RawData!A:DJ,110,FALSE)</f>
        <v>0</v>
      </c>
      <c r="AS11" s="57" t="str">
        <f>IF(VLOOKUP($A11,[1]RawData!$A:$DJ,111,FALSE)="","No Date",VLOOKUP($A11,[1]RawData!$A:$DJ,111,FALSE))</f>
        <v>No Date</v>
      </c>
      <c r="AT11" s="57" t="str">
        <f>IF(VLOOKUP($A11,[1]RawData!$A:$DJ,112,FALSE)="","No Date",VLOOKUP($A11,[1]RawData!$A:$DJ,112,FALSE))</f>
        <v>No Date</v>
      </c>
      <c r="AU11" s="57" t="str">
        <f>IF(VLOOKUP($A11,[1]RawData!$A:$DJ,114,FALSE)="","No Date",VLOOKUP($A11,[1]RawData!$A:$DJ,114,FALSE))</f>
        <v>No Date</v>
      </c>
      <c r="AV11" s="57" t="str">
        <f>IF(VLOOKUP($A11,[1]RawData!$A:$DJ,113,FALSE)="","No Date",VLOOKUP($A11,[1]RawData!$A:$DJ,113,FALSE))</f>
        <v>No Date</v>
      </c>
    </row>
    <row r="12" spans="1:48" s="56" customFormat="1" ht="14.45" x14ac:dyDescent="0.3">
      <c r="A12" s="62" t="s">
        <v>122</v>
      </c>
      <c r="B12" s="54" t="str">
        <f>VLOOKUP(G12,[1]StatusMappings!A:B,2,FALSE)</f>
        <v>2. Change sanction/approved and in project delivery</v>
      </c>
      <c r="D12" s="54" t="str">
        <f>VLOOKUP(A12,[1]RawData!A:DJ,2,FALSE)</f>
        <v>Identification of Short Haul in Non-standard Sites Reports</v>
      </c>
      <c r="E12" s="54" t="str">
        <f>VLOOKUP(A12,[1]RawData!A:DJ,20,FALSE)</f>
        <v>CR (Internal)</v>
      </c>
      <c r="F12" s="51" t="str">
        <f>VLOOKUP(A12,[1]RawData!A:DJ,21,FALSE)</f>
        <v>LIVE</v>
      </c>
      <c r="G12" s="51" t="str">
        <f>VLOOKUP(A12,[1]RawData!A:DJ,3,FALSE)</f>
        <v>D1 - Change in delivery</v>
      </c>
      <c r="H12" s="58">
        <f t="shared" si="0"/>
        <v>0</v>
      </c>
      <c r="I12" s="58" t="str">
        <f>IF(ISNA(VLOOKUP(A12,[1]PrioritisationVariables!L:P,3,FALSE)),"",(VLOOKUP(A12,[1]PrioritisationVariables!L:P,3,FALSE)))</f>
        <v/>
      </c>
      <c r="J12" s="59" t="str">
        <f>IF(ISNA(VLOOKUP(A12,[1]PrioritisationVariables!L:P,5,FALSE)),"",(VLOOKUP(A12,[1]PrioritisationVariables!L:P,5,FALSE)))</f>
        <v/>
      </c>
      <c r="K12" s="57" t="str">
        <f>IF(F12="LIVE",IF(VLOOKUP(A12,[1]RawData!A:DJ,79,FALSE)="","No Platform",VLOOKUP(A12,[1]RawData!A:DJ,79,FALSE)),"")</f>
        <v>Data Office</v>
      </c>
      <c r="L12" s="57">
        <f>IF(VLOOKUP(A12,[1]RawData!A:DJ,9,FALSE)="","No Date",VLOOKUP(A12,[1]RawData!A:DJ,9,FALSE))</f>
        <v>43234</v>
      </c>
      <c r="M12" s="60" t="str">
        <f>VLOOKUP(A12,[1]RawData!A:DJ,16,FALSE)</f>
        <v>Thomas Rooney</v>
      </c>
      <c r="N12" s="57" t="str">
        <f>IF(F12="LIVE",IF(VLOOKUP(A12,[1]RawData!A:DJ,19,FALSE)="","No Project Manager",VLOOKUP(A12,[1]RawData!A:DJ,19,FALSE)),"")</f>
        <v>Jo Duncan</v>
      </c>
      <c r="O12" s="61" t="str">
        <f>VLOOKUP(A12,[1]RawData!A:DJ,77,FALSE)</f>
        <v/>
      </c>
      <c r="P12" s="60" t="str">
        <f>VLOOKUP(A12,[1]RawData!A:DJ,78,FALSE)</f>
        <v/>
      </c>
      <c r="Q12" s="57" t="str">
        <f>IF(F12="LIVE",IF(VLOOKUP(A12,[1]RawData!A:DJ,81,FALSE)="","No Delivery Team",VLOOKUP(A12,[1]RawData!A:DJ,81,FALSE)),"")</f>
        <v>Xoserve Resource</v>
      </c>
      <c r="R12" s="60" t="str">
        <f>VLOOKUP(A12,[1]RawData!A:DJ,80,FALSE)</f>
        <v/>
      </c>
      <c r="S12" s="57">
        <f>IF(F12="LIVE",IF(VLOOKUP(A12,[1]RawData!A:DJ,60,FALSE)="","No Date",VLOOKUP(A12,[1]RawData!A:DJ,60,FALSE)),"")</f>
        <v>43313</v>
      </c>
      <c r="T12" s="57" t="str">
        <f>IF(VLOOKUP(A12,[1]RawData!A:DJ,61,FALSE)="","No Date",VLOOKUP(A12,[1]RawData!A:DJ,61,FALSE))</f>
        <v>No Date</v>
      </c>
      <c r="U12" s="57">
        <f>IF(F12="LIVE",IF(VLOOKUP(A12,[1]RawData!A:DJ,11,FALSE)="","No Date",VLOOKUP(A12,[1]RawData!A:DJ,11,FALSE)),"")</f>
        <v>43281</v>
      </c>
      <c r="V12" s="57" t="str">
        <f>IF(F12="LIVE",IF(VLOOKUP(A12,[1]RawData!A:DJ,82,FALSE)="","No Application",VLOOKUP(A12,[1]RawData!A:DJ,82,FALSE)),"")</f>
        <v>BW</v>
      </c>
      <c r="W12" s="57" t="str">
        <f>IF(F12="LIVE",IF(VLOOKUP(A12,[1]RawData!A:DJ,83,FALSE)="","No Process",VLOOKUP(A12,[1]RawData!A:DJ,83,FALSE)),"")</f>
        <v>Other</v>
      </c>
      <c r="X12" s="57" t="str">
        <f>IF(F12="LIVE",IF(VLOOKUP(A12,[1]RawData!A:DJ,84,FALSE)="","No Delivery Effort",VLOOKUP(A12,[1]RawData!A:DJ,84,FALSE)),"")</f>
        <v>0-30 days</v>
      </c>
      <c r="Y12" s="60" t="b">
        <f>VLOOKUP(A12,[1]RawData!A:DJ,85,FALSE)</f>
        <v>1</v>
      </c>
      <c r="Z12" s="57" t="str">
        <f>IF((AND(F12="LIVE",Y12=TRUE)),IF(VLOOKUP(A12,[1]RawData!A:DJ,86,FALSE)="","No Workaround Accountability",VLOOKUP(A12,[1]RawData!A:DJ,86,FALSE)),"")</f>
        <v>Xoserve</v>
      </c>
      <c r="AA12" s="57" t="str">
        <f>IF((AND(F12="LIVE",Y12=TRUE)),IF(VLOOKUP(A12,[1]RawData!A:DJ,98,FALSE)="","No Workaround Frequency",VLOOKUP(A12,[1]RawData!A:DJ,98,FALSE)),"")</f>
        <v>Monthly</v>
      </c>
      <c r="AB12" s="57" t="str">
        <f>IF((AND(F12="LIVE",Y12=TRUE)),IF(VLOOKUP(A12,[1]RawData!A:DJ,99,FALSE)="","No Xoserve FTEs",VLOOKUP(A12,[1]RawData!A:DJ,99,FALSE)),"")</f>
        <v>Two to Five</v>
      </c>
      <c r="AC12" s="57" t="str">
        <f>IF((AND(F12="LIVE",Y12=TRUE)),IF(VLOOKUP(A12,[1]RawData!A:DJ,94,FALSE)="","No Workaround Intensity",VLOOKUP(A12,[1]RawData!A:DJ,94,FALSE)),"")</f>
        <v>Low</v>
      </c>
      <c r="AD12" s="57">
        <f>IF((AND(F12="LIVE",Y12=TRUE)),IF(VLOOKUP(A12,[1]RawData!A:DJ,87,FALSE)="","No Lifespan Date",VLOOKUP(A12,[1]RawData!A:DJ,87,FALSE)),"")</f>
        <v>43524</v>
      </c>
      <c r="AE12" s="57" t="str">
        <f>IF(F12="LIVE",IF(VLOOKUP(A12,[1]RawData!A:DJ,100,FALSE)="","No Change Driver",VLOOKUP(A12,[1]RawData!A:DJ,100,FALSE)),"")</f>
        <v>Xoserve Internal CR (business improvement initiative)</v>
      </c>
      <c r="AF12" s="57" t="str">
        <f>IF(F12="LIVE",IF(VLOOKUP(A12,[1]RawData!A:DJ,101,FALSE)="","No Change Beneficiary",VLOOKUP(A12,[1]RawData!A:DJ,101,FALSE)),"")</f>
        <v>Multiple Market Groups</v>
      </c>
      <c r="AG12" s="57" t="b">
        <f>VLOOKUP(A12,[1]RawData!A:DJ,102,FALSE)</f>
        <v>1</v>
      </c>
      <c r="AH12" s="57" t="b">
        <f>VLOOKUP(A12,[1]RawData!A:DJ,103,FALSE)</f>
        <v>1</v>
      </c>
      <c r="AI12" s="57" t="b">
        <f>VLOOKUP(A12,[1]RawData!A:DJ,104,FALSE)</f>
        <v>0</v>
      </c>
      <c r="AJ12" s="57" t="str">
        <f>IF(F12="LIVE",IF(VLOOKUP(A12,[1]RawData!A:DJ,106,FALSE)="","No DSC Service Area",VLOOKUP(A12,[1]RawData!A:DJ,106,FALSE)),"")</f>
        <v>Service Area 18: Provision of User Reports and Information</v>
      </c>
      <c r="AK12" s="57" t="str">
        <f>IF(F12="LIVE",IF(VLOOKUP(A12,[1]RawData!A:DJ,107,FALSE)="","No Number of impacted DSC Service Areas",VLOOKUP(A12,[1]RawData!A:DJ,107,FALSE)),"")</f>
        <v>Two to Five</v>
      </c>
      <c r="AL12" s="57" t="str">
        <f>IF(F12="LIVE",IF(VLOOKUP(A12,[1]RawData!A:DJ,108,FALSE)="","No Change Improvement Scale",VLOOKUP(A12,[1]RawData!A:DJ,108,FALSE)),"")</f>
        <v>Medium</v>
      </c>
      <c r="AM12" s="60" t="b">
        <f>VLOOKUP(A12,[1]RawData!A:DJ,88,FALSE)</f>
        <v>0</v>
      </c>
      <c r="AN12" s="60" t="b">
        <f>VLOOKUP(A12,[1]RawData!A:DJ,90,FALSE)</f>
        <v>0</v>
      </c>
      <c r="AO12" s="60" t="b">
        <f>VLOOKUP(A12,[1]RawData!A:DJ,89,FALSE)</f>
        <v>0</v>
      </c>
      <c r="AP12" s="60" t="b">
        <f>VLOOKUP(A12,[1]RawData!A:DJ,109,FALSE)</f>
        <v>0</v>
      </c>
      <c r="AQ12" s="60" t="b">
        <f>VLOOKUP(A12,[1]RawData!A:DJ,96,FALSE)</f>
        <v>0</v>
      </c>
      <c r="AR12" s="60" t="b">
        <f>VLOOKUP(A12,[1]RawData!A:DJ,110,FALSE)</f>
        <v>0</v>
      </c>
      <c r="AS12" s="57" t="str">
        <f>IF(VLOOKUP($A12,[1]RawData!$A:$DJ,111,FALSE)="","No Date",VLOOKUP($A12,[1]RawData!$A:$DJ,111,FALSE))</f>
        <v>No Date</v>
      </c>
      <c r="AT12" s="57" t="str">
        <f>IF(VLOOKUP($A12,[1]RawData!$A:$DJ,112,FALSE)="","No Date",VLOOKUP($A12,[1]RawData!$A:$DJ,112,FALSE))</f>
        <v>No Date</v>
      </c>
      <c r="AU12" s="57" t="str">
        <f>IF(VLOOKUP($A12,[1]RawData!$A:$DJ,114,FALSE)="","No Date",VLOOKUP($A12,[1]RawData!$A:$DJ,114,FALSE))</f>
        <v>No Date</v>
      </c>
      <c r="AV12" s="57" t="str">
        <f>IF(VLOOKUP($A12,[1]RawData!$A:$DJ,113,FALSE)="","No Date",VLOOKUP($A12,[1]RawData!$A:$DJ,113,FALSE))</f>
        <v>No Date</v>
      </c>
    </row>
    <row r="13" spans="1:48" s="56" customFormat="1" ht="14.45" x14ac:dyDescent="0.3">
      <c r="A13" s="62" t="s">
        <v>81</v>
      </c>
      <c r="B13" s="54" t="str">
        <f>VLOOKUP(G13,[1]StatusMappings!A:B,2,FALSE)</f>
        <v>2. Change sanction/approved and in project delivery</v>
      </c>
      <c r="D13" s="54" t="str">
        <f>VLOOKUP(A13,[1]RawData!A:DJ,2,FALSE)</f>
        <v>Customer KVI Reporting</v>
      </c>
      <c r="E13" s="54" t="str">
        <f>VLOOKUP(A13,[1]RawData!A:DJ,20,FALSE)</f>
        <v>CR (Internal)</v>
      </c>
      <c r="F13" s="51" t="str">
        <f>VLOOKUP(A13,[1]RawData!A:DJ,21,FALSE)</f>
        <v>LIVE</v>
      </c>
      <c r="G13" s="51" t="str">
        <f>VLOOKUP(A13,[1]RawData!A:DJ,3,FALSE)</f>
        <v>D1 - Change in delivery</v>
      </c>
      <c r="H13" s="58">
        <f t="shared" si="0"/>
        <v>0</v>
      </c>
      <c r="I13" s="58" t="str">
        <f>IF(ISNA(VLOOKUP(A13,[1]PrioritisationVariables!L:P,3,FALSE)),"",(VLOOKUP(A13,[1]PrioritisationVariables!L:P,3,FALSE)))</f>
        <v/>
      </c>
      <c r="J13" s="59" t="str">
        <f>IF(ISNA(VLOOKUP(A13,[1]PrioritisationVariables!L:P,5,FALSE)),"",(VLOOKUP(A13,[1]PrioritisationVariables!L:P,5,FALSE)))</f>
        <v/>
      </c>
      <c r="K13" s="57" t="str">
        <f>IF(F13="LIVE",IF(VLOOKUP(A13,[1]RawData!A:DJ,79,FALSE)="","No Platform",VLOOKUP(A13,[1]RawData!A:DJ,79,FALSE)),"")</f>
        <v>Data Office</v>
      </c>
      <c r="L13" s="57">
        <f>IF(VLOOKUP(A13,[1]RawData!A:DJ,9,FALSE)="","No Date",VLOOKUP(A13,[1]RawData!A:DJ,9,FALSE))</f>
        <v>43186</v>
      </c>
      <c r="M13" s="60" t="str">
        <f>VLOOKUP(A13,[1]RawData!A:DJ,16,FALSE)</f>
        <v>Michele Downes</v>
      </c>
      <c r="N13" s="57" t="str">
        <f>IF(F13="LIVE",IF(VLOOKUP(A13,[1]RawData!A:DJ,19,FALSE)="","No Project Manager",VLOOKUP(A13,[1]RawData!A:DJ,19,FALSE)),"")</f>
        <v>Jo Duncan</v>
      </c>
      <c r="O13" s="61" t="str">
        <f>VLOOKUP(A13,[1]RawData!A:DJ,77,FALSE)</f>
        <v/>
      </c>
      <c r="P13" s="60" t="str">
        <f>VLOOKUP(A13,[1]RawData!A:DJ,78,FALSE)</f>
        <v/>
      </c>
      <c r="Q13" s="57" t="str">
        <f>IF(F13="LIVE",IF(VLOOKUP(A13,[1]RawData!A:DJ,81,FALSE)="","No Delivery Team",VLOOKUP(A13,[1]RawData!A:DJ,81,FALSE)),"")</f>
        <v>Xoserve Resource</v>
      </c>
      <c r="R13" s="60" t="str">
        <f>VLOOKUP(A13,[1]RawData!A:DJ,80,FALSE)</f>
        <v/>
      </c>
      <c r="S13" s="57">
        <f>IF(F13="LIVE",IF(VLOOKUP(A13,[1]RawData!A:DJ,60,FALSE)="","No Date",VLOOKUP(A13,[1]RawData!A:DJ,60,FALSE)),"")</f>
        <v>43327</v>
      </c>
      <c r="T13" s="57" t="str">
        <f>IF(VLOOKUP(A13,[1]RawData!A:DJ,61,FALSE)="","No Date",VLOOKUP(A13,[1]RawData!A:DJ,61,FALSE))</f>
        <v>No Date</v>
      </c>
      <c r="U13" s="57">
        <f>IF(F13="LIVE",IF(VLOOKUP(A13,[1]RawData!A:DJ,11,FALSE)="","No Date",VLOOKUP(A13,[1]RawData!A:DJ,11,FALSE)),"")</f>
        <v>43221</v>
      </c>
      <c r="V13" s="57" t="str">
        <f>IF(F13="LIVE",IF(VLOOKUP(A13,[1]RawData!A:DJ,82,FALSE)="","No Application",VLOOKUP(A13,[1]RawData!A:DJ,82,FALSE)),"")</f>
        <v>Birst</v>
      </c>
      <c r="W13" s="57" t="str">
        <f>IF(F13="LIVE",IF(VLOOKUP(A13,[1]RawData!A:DJ,83,FALSE)="","No Process",VLOOKUP(A13,[1]RawData!A:DJ,83,FALSE)),"")</f>
        <v>Other</v>
      </c>
      <c r="X13" s="57" t="str">
        <f>IF(F13="LIVE",IF(VLOOKUP(A13,[1]RawData!A:DJ,84,FALSE)="","No Delivery Effort",VLOOKUP(A13,[1]RawData!A:DJ,84,FALSE)),"")</f>
        <v>0-30 days</v>
      </c>
      <c r="Y13" s="60" t="b">
        <f>VLOOKUP(A13,[1]RawData!A:DJ,85,FALSE)</f>
        <v>1</v>
      </c>
      <c r="Z13" s="57" t="str">
        <f>IF((AND(F13="LIVE",Y13=TRUE)),IF(VLOOKUP(A13,[1]RawData!A:DJ,86,FALSE)="","No Workaround Accountability",VLOOKUP(A13,[1]RawData!A:DJ,86,FALSE)),"")</f>
        <v>Xoserve</v>
      </c>
      <c r="AA13" s="57" t="str">
        <f>IF((AND(F13="LIVE",Y13=TRUE)),IF(VLOOKUP(A13,[1]RawData!A:DJ,98,FALSE)="","No Workaround Frequency",VLOOKUP(A13,[1]RawData!A:DJ,98,FALSE)),"")</f>
        <v>Daily</v>
      </c>
      <c r="AB13" s="57" t="str">
        <f>IF((AND(F13="LIVE",Y13=TRUE)),IF(VLOOKUP(A13,[1]RawData!A:DJ,99,FALSE)="","No Xoserve FTEs",VLOOKUP(A13,[1]RawData!A:DJ,99,FALSE)),"")</f>
        <v>One</v>
      </c>
      <c r="AC13" s="57" t="str">
        <f>IF((AND(F13="LIVE",Y13=TRUE)),IF(VLOOKUP(A13,[1]RawData!A:DJ,94,FALSE)="","No Workaround Intensity",VLOOKUP(A13,[1]RawData!A:DJ,94,FALSE)),"")</f>
        <v>Medium</v>
      </c>
      <c r="AD13" s="57">
        <f>IF((AND(F13="LIVE",Y13=TRUE)),IF(VLOOKUP(A13,[1]RawData!A:DJ,87,FALSE)="","No Lifespan Date",VLOOKUP(A13,[1]RawData!A:DJ,87,FALSE)),"")</f>
        <v>43217</v>
      </c>
      <c r="AE13" s="57" t="str">
        <f>IF(F13="LIVE",IF(VLOOKUP(A13,[1]RawData!A:DJ,100,FALSE)="","No Change Driver",VLOOKUP(A13,[1]RawData!A:DJ,100,FALSE)),"")</f>
        <v>Xoserve Internal CR (business improvement initiative)</v>
      </c>
      <c r="AF13" s="57" t="str">
        <f>IF(F13="LIVE",IF(VLOOKUP(A13,[1]RawData!A:DJ,101,FALSE)="","No Change Beneficiary",VLOOKUP(A13,[1]RawData!A:DJ,101,FALSE)),"")</f>
        <v>All UK Gas Market Participants</v>
      </c>
      <c r="AG13" s="57" t="b">
        <f>VLOOKUP(A13,[1]RawData!A:DJ,102,FALSE)</f>
        <v>1</v>
      </c>
      <c r="AH13" s="57" t="b">
        <f>VLOOKUP(A13,[1]RawData!A:DJ,103,FALSE)</f>
        <v>1</v>
      </c>
      <c r="AI13" s="57" t="b">
        <f>VLOOKUP(A13,[1]RawData!A:DJ,104,FALSE)</f>
        <v>1</v>
      </c>
      <c r="AJ13" s="57" t="str">
        <f>IF(F13="LIVE",IF(VLOOKUP(A13,[1]RawData!A:DJ,106,FALSE)="","No DSC Service Area",VLOOKUP(A13,[1]RawData!A:DJ,106,FALSE)),"")</f>
        <v>Service Area 19: Network Operator and User Relationship Management</v>
      </c>
      <c r="AK13" s="57" t="str">
        <f>IF(F13="LIVE",IF(VLOOKUP(A13,[1]RawData!A:DJ,107,FALSE)="","No Number of impacted DSC Service Areas",VLOOKUP(A13,[1]RawData!A:DJ,107,FALSE)),"")</f>
        <v>All</v>
      </c>
      <c r="AL13" s="57" t="str">
        <f>IF(F13="LIVE",IF(VLOOKUP(A13,[1]RawData!A:DJ,108,FALSE)="","No Change Improvement Scale",VLOOKUP(A13,[1]RawData!A:DJ,108,FALSE)),"")</f>
        <v>High</v>
      </c>
      <c r="AM13" s="60" t="b">
        <f>VLOOKUP(A13,[1]RawData!A:DJ,88,FALSE)</f>
        <v>0</v>
      </c>
      <c r="AN13" s="60" t="b">
        <f>VLOOKUP(A13,[1]RawData!A:DJ,90,FALSE)</f>
        <v>0</v>
      </c>
      <c r="AO13" s="60" t="b">
        <f>VLOOKUP(A13,[1]RawData!A:DJ,89,FALSE)</f>
        <v>0</v>
      </c>
      <c r="AP13" s="60" t="b">
        <f>VLOOKUP(A13,[1]RawData!A:DJ,109,FALSE)</f>
        <v>0</v>
      </c>
      <c r="AQ13" s="60" t="b">
        <f>VLOOKUP(A13,[1]RawData!A:DJ,96,FALSE)</f>
        <v>0</v>
      </c>
      <c r="AR13" s="60" t="b">
        <f>VLOOKUP(A13,[1]RawData!A:DJ,110,FALSE)</f>
        <v>0</v>
      </c>
      <c r="AS13" s="57" t="str">
        <f>IF(VLOOKUP($A13,[1]RawData!$A:$DJ,111,FALSE)="","No Date",VLOOKUP($A13,[1]RawData!$A:$DJ,111,FALSE))</f>
        <v>No Date</v>
      </c>
      <c r="AT13" s="57" t="str">
        <f>IF(VLOOKUP($A13,[1]RawData!$A:$DJ,112,FALSE)="","No Date",VLOOKUP($A13,[1]RawData!$A:$DJ,112,FALSE))</f>
        <v>No Date</v>
      </c>
      <c r="AU13" s="57" t="str">
        <f>IF(VLOOKUP($A13,[1]RawData!$A:$DJ,114,FALSE)="","No Date",VLOOKUP($A13,[1]RawData!$A:$DJ,114,FALSE))</f>
        <v>No Date</v>
      </c>
      <c r="AV13" s="57" t="str">
        <f>IF(VLOOKUP($A13,[1]RawData!$A:$DJ,113,FALSE)="","No Date",VLOOKUP($A13,[1]RawData!$A:$DJ,113,FALSE))</f>
        <v>No Date</v>
      </c>
    </row>
    <row r="14" spans="1:48" s="56" customFormat="1" ht="14.45" x14ac:dyDescent="0.3">
      <c r="A14" s="62" t="s">
        <v>177</v>
      </c>
      <c r="B14" s="54" t="str">
        <f>VLOOKUP(G14,[1]StatusMappings!A:B,2,FALSE)</f>
        <v>1. Start-Up (Progressing through change governance)</v>
      </c>
      <c r="D14" s="54" t="str">
        <f>VLOOKUP(A14,[1]RawData!A:DJ,2,FALSE)</f>
        <v>Adding AQ reporting to the PARR Schedule reporting suite
Modification 0657S.</v>
      </c>
      <c r="E14" s="54" t="str">
        <f>VLOOKUP(A14,[1]RawData!A:DJ,20,FALSE)</f>
        <v>ROM</v>
      </c>
      <c r="F14" s="51" t="str">
        <f>VLOOKUP(A14,[1]RawData!A:DJ,21,FALSE)</f>
        <v>LIVE</v>
      </c>
      <c r="G14" s="51" t="str">
        <f>VLOOKUP(A14,[1]RawData!A:DJ,3,FALSE)</f>
        <v>Y1 - ROM in progress</v>
      </c>
      <c r="H14" s="58">
        <f t="shared" si="0"/>
        <v>0</v>
      </c>
      <c r="I14" s="58" t="str">
        <f>IF(ISNA(VLOOKUP(A14,[1]PrioritisationVariables!L:P,3,FALSE)),"",(VLOOKUP(A14,[1]PrioritisationVariables!L:P,3,FALSE)))</f>
        <v/>
      </c>
      <c r="J14" s="59" t="str">
        <f>IF(ISNA(VLOOKUP(A14,[1]PrioritisationVariables!L:P,5,FALSE)),"",(VLOOKUP(A14,[1]PrioritisationVariables!L:P,5,FALSE)))</f>
        <v/>
      </c>
      <c r="K14" s="57" t="str">
        <f>IF(F14="LIVE",IF(VLOOKUP(A14,[1]RawData!A:DJ,79,FALSE)="","No Platform",VLOOKUP(A14,[1]RawData!A:DJ,79,FALSE)),"")</f>
        <v>Data Office</v>
      </c>
      <c r="L14" s="57">
        <f>IF(VLOOKUP(A14,[1]RawData!A:DJ,9,FALSE)="","No Date",VLOOKUP(A14,[1]RawData!A:DJ,9,FALSE))</f>
        <v>43304</v>
      </c>
      <c r="M14" s="60" t="str">
        <f>VLOOKUP(A14,[1]RawData!A:DJ,16,FALSE)</f>
        <v>Joint Office</v>
      </c>
      <c r="N14" s="57" t="str">
        <f>IF(F14="LIVE",IF(VLOOKUP(A14,[1]RawData!A:DJ,19,FALSE)="","No Project Manager",VLOOKUP(A14,[1]RawData!A:DJ,19,FALSE)),"")</f>
        <v>Rebecca Roden</v>
      </c>
      <c r="O14" s="61" t="str">
        <f>VLOOKUP(A14,[1]RawData!A:DJ,77,FALSE)</f>
        <v/>
      </c>
      <c r="P14" s="60" t="str">
        <f>VLOOKUP(A14,[1]RawData!A:DJ,78,FALSE)</f>
        <v/>
      </c>
      <c r="Q14" s="57" t="str">
        <f>IF(F14="LIVE",IF(VLOOKUP(A14,[1]RawData!A:DJ,81,FALSE)="","No Delivery Team",VLOOKUP(A14,[1]RawData!A:DJ,81,FALSE)),"")</f>
        <v>Xoserve Resource</v>
      </c>
      <c r="R14" s="60" t="str">
        <f>VLOOKUP(A14,[1]RawData!A:DJ,80,FALSE)</f>
        <v/>
      </c>
      <c r="S14" s="57">
        <f>IF(F14="LIVE",IF(VLOOKUP(A14,[1]RawData!A:DJ,60,FALSE)="","No Date",VLOOKUP(A14,[1]RawData!A:DJ,60,FALSE)),"")</f>
        <v>43315</v>
      </c>
      <c r="T14" s="57" t="str">
        <f>IF(VLOOKUP(A14,[1]RawData!A:DJ,61,FALSE)="","No Date",VLOOKUP(A14,[1]RawData!A:DJ,61,FALSE))</f>
        <v>No Date</v>
      </c>
      <c r="U14" s="57">
        <f>IF(F14="LIVE",IF(VLOOKUP(A14,[1]RawData!A:DJ,11,FALSE)="","No Date",VLOOKUP(A14,[1]RawData!A:DJ,11,FALSE)),"")</f>
        <v>43315</v>
      </c>
      <c r="V14" s="57" t="str">
        <f>IF(F14="LIVE",IF(VLOOKUP(A14,[1]RawData!A:DJ,82,FALSE)="","No Application",VLOOKUP(A14,[1]RawData!A:DJ,82,FALSE)),"")</f>
        <v>No Application</v>
      </c>
      <c r="W14" s="57" t="str">
        <f>IF(F14="LIVE",IF(VLOOKUP(A14,[1]RawData!A:DJ,83,FALSE)="","No Process",VLOOKUP(A14,[1]RawData!A:DJ,83,FALSE)),"")</f>
        <v>No Process</v>
      </c>
      <c r="X14" s="57" t="str">
        <f>IF(F14="LIVE",IF(VLOOKUP(A14,[1]RawData!A:DJ,84,FALSE)="","No Delivery Effort",VLOOKUP(A14,[1]RawData!A:DJ,84,FALSE)),"")</f>
        <v>No Delivery Effort</v>
      </c>
      <c r="Y14" s="60" t="b">
        <f>VLOOKUP(A14,[1]RawData!A:DJ,85,FALSE)</f>
        <v>0</v>
      </c>
      <c r="Z14" s="57" t="str">
        <f>IF((AND(F14="LIVE",Y14=TRUE)),IF(VLOOKUP(A14,[1]RawData!A:DJ,86,FALSE)="","No Workaround Accountability",VLOOKUP(A14,[1]RawData!A:DJ,86,FALSE)),"")</f>
        <v/>
      </c>
      <c r="AA14" s="57" t="str">
        <f>IF((AND(F14="LIVE",Y14=TRUE)),IF(VLOOKUP(A14,[1]RawData!A:DJ,98,FALSE)="","No Workaround Frequency",VLOOKUP(A14,[1]RawData!A:DJ,98,FALSE)),"")</f>
        <v/>
      </c>
      <c r="AB14" s="57" t="str">
        <f>IF((AND(F14="LIVE",Y14=TRUE)),IF(VLOOKUP(A14,[1]RawData!A:DJ,99,FALSE)="","No Xoserve FTEs",VLOOKUP(A14,[1]RawData!A:DJ,99,FALSE)),"")</f>
        <v/>
      </c>
      <c r="AC14" s="57" t="str">
        <f>IF((AND(F14="LIVE",Y14=TRUE)),IF(VLOOKUP(A14,[1]RawData!A:DJ,94,FALSE)="","No Workaround Intensity",VLOOKUP(A14,[1]RawData!A:DJ,94,FALSE)),"")</f>
        <v/>
      </c>
      <c r="AD14" s="57" t="str">
        <f>IF((AND(F14="LIVE",Y14=TRUE)),IF(VLOOKUP(A14,[1]RawData!A:DJ,87,FALSE)="","No Lifespan Date",VLOOKUP(A14,[1]RawData!A:DJ,87,FALSE)),"")</f>
        <v/>
      </c>
      <c r="AE14" s="57" t="str">
        <f>IF(F14="LIVE",IF(VLOOKUP(A14,[1]RawData!A:DJ,100,FALSE)="","No Change Driver",VLOOKUP(A14,[1]RawData!A:DJ,100,FALSE)),"")</f>
        <v>No Change Driver</v>
      </c>
      <c r="AF14" s="57" t="str">
        <f>IF(F14="LIVE",IF(VLOOKUP(A14,[1]RawData!A:DJ,101,FALSE)="","No Change Beneficiary",VLOOKUP(A14,[1]RawData!A:DJ,101,FALSE)),"")</f>
        <v>No Change Beneficiary</v>
      </c>
      <c r="AG14" s="57" t="b">
        <f>VLOOKUP(A14,[1]RawData!A:DJ,102,FALSE)</f>
        <v>0</v>
      </c>
      <c r="AH14" s="57" t="b">
        <f>VLOOKUP(A14,[1]RawData!A:DJ,103,FALSE)</f>
        <v>0</v>
      </c>
      <c r="AI14" s="57" t="b">
        <f>VLOOKUP(A14,[1]RawData!A:DJ,104,FALSE)</f>
        <v>0</v>
      </c>
      <c r="AJ14" s="57" t="str">
        <f>IF(F14="LIVE",IF(VLOOKUP(A14,[1]RawData!A:DJ,106,FALSE)="","No DSC Service Area",VLOOKUP(A14,[1]RawData!A:DJ,106,FALSE)),"")</f>
        <v>No DSC Service Area</v>
      </c>
      <c r="AK14" s="57" t="str">
        <f>IF(F14="LIVE",IF(VLOOKUP(A14,[1]RawData!A:DJ,107,FALSE)="","No Number of impacted DSC Service Areas",VLOOKUP(A14,[1]RawData!A:DJ,107,FALSE)),"")</f>
        <v>No Number of impacted DSC Service Areas</v>
      </c>
      <c r="AL14" s="57" t="str">
        <f>IF(F14="LIVE",IF(VLOOKUP(A14,[1]RawData!A:DJ,108,FALSE)="","No Change Improvement Scale",VLOOKUP(A14,[1]RawData!A:DJ,108,FALSE)),"")</f>
        <v>No Change Improvement Scale</v>
      </c>
      <c r="AM14" s="60" t="b">
        <f>VLOOKUP(A14,[1]RawData!A:DJ,88,FALSE)</f>
        <v>0</v>
      </c>
      <c r="AN14" s="60" t="b">
        <f>VLOOKUP(A14,[1]RawData!A:DJ,90,FALSE)</f>
        <v>0</v>
      </c>
      <c r="AO14" s="60" t="b">
        <f>VLOOKUP(A14,[1]RawData!A:DJ,89,FALSE)</f>
        <v>0</v>
      </c>
      <c r="AP14" s="60" t="b">
        <f>VLOOKUP(A14,[1]RawData!A:DJ,109,FALSE)</f>
        <v>0</v>
      </c>
      <c r="AQ14" s="60" t="b">
        <f>VLOOKUP(A14,[1]RawData!A:DJ,96,FALSE)</f>
        <v>0</v>
      </c>
      <c r="AR14" s="60" t="b">
        <f>VLOOKUP(A14,[1]RawData!A:DJ,110,FALSE)</f>
        <v>0</v>
      </c>
      <c r="AS14" s="57" t="str">
        <f>IF(VLOOKUP($A14,[1]RawData!$A:$DJ,111,FALSE)="","No Date",VLOOKUP($A14,[1]RawData!$A:$DJ,111,FALSE))</f>
        <v>No Date</v>
      </c>
      <c r="AT14" s="57" t="str">
        <f>IF(VLOOKUP($A14,[1]RawData!$A:$DJ,112,FALSE)="","No Date",VLOOKUP($A14,[1]RawData!$A:$DJ,112,FALSE))</f>
        <v>No Date</v>
      </c>
      <c r="AU14" s="57" t="str">
        <f>IF(VLOOKUP($A14,[1]RawData!$A:$DJ,114,FALSE)="","No Date",VLOOKUP($A14,[1]RawData!$A:$DJ,114,FALSE))</f>
        <v>No Date</v>
      </c>
      <c r="AV14" s="57" t="str">
        <f>IF(VLOOKUP($A14,[1]RawData!$A:$DJ,113,FALSE)="","No Date",VLOOKUP($A14,[1]RawData!$A:$DJ,113,FALSE))</f>
        <v>No Date</v>
      </c>
    </row>
    <row r="15" spans="1:48" s="56" customFormat="1" ht="14.45" x14ac:dyDescent="0.3">
      <c r="A15" s="62" t="s">
        <v>182</v>
      </c>
      <c r="B15" s="54" t="str">
        <f>VLOOKUP(G15,[1]StatusMappings!A:B,2,FALSE)</f>
        <v>1. Start-Up (Progressing through change governance)</v>
      </c>
      <c r="D15" s="54" t="str">
        <f>VLOOKUP(A15,[1]RawData!A:DJ,2,FALSE)</f>
        <v>Mandating the provision of NDM sample data</v>
      </c>
      <c r="E15" s="54" t="str">
        <f>VLOOKUP(A15,[1]RawData!A:DJ,20,FALSE)</f>
        <v>ROM</v>
      </c>
      <c r="F15" s="51" t="str">
        <f>VLOOKUP(A15,[1]RawData!A:DJ,21,FALSE)</f>
        <v>LIVE</v>
      </c>
      <c r="G15" s="51" t="str">
        <f>VLOOKUP(A15,[1]RawData!A:DJ,3,FALSE)</f>
        <v>Y1 - ROM in progress</v>
      </c>
      <c r="H15" s="58">
        <f t="shared" si="0"/>
        <v>0</v>
      </c>
      <c r="I15" s="58" t="str">
        <f>IF(ISNA(VLOOKUP(A15,[1]PrioritisationVariables!L:P,3,FALSE)),"",(VLOOKUP(A15,[1]PrioritisationVariables!L:P,3,FALSE)))</f>
        <v/>
      </c>
      <c r="J15" s="59" t="str">
        <f>IF(ISNA(VLOOKUP(A15,[1]PrioritisationVariables!L:P,5,FALSE)),"",(VLOOKUP(A15,[1]PrioritisationVariables!L:P,5,FALSE)))</f>
        <v/>
      </c>
      <c r="K15" s="57" t="str">
        <f>IF(F15="LIVE",IF(VLOOKUP(A15,[1]RawData!A:DJ,79,FALSE)="","No Platform",VLOOKUP(A15,[1]RawData!A:DJ,79,FALSE)),"")</f>
        <v>Data Office</v>
      </c>
      <c r="L15" s="57" t="str">
        <f>IF(VLOOKUP(A15,[1]RawData!A:DJ,9,FALSE)="","No Date",VLOOKUP(A15,[1]RawData!A:DJ,9,FALSE))</f>
        <v>No Date</v>
      </c>
      <c r="M15" s="60" t="str">
        <f>VLOOKUP(A15,[1]RawData!A:DJ,16,FALSE)</f>
        <v>Kirsty Dudley</v>
      </c>
      <c r="N15" s="57" t="str">
        <f>IF(F15="LIVE",IF(VLOOKUP(A15,[1]RawData!A:DJ,19,FALSE)="","No Project Manager",VLOOKUP(A15,[1]RawData!A:DJ,19,FALSE)),"")</f>
        <v>Rebecca Roden</v>
      </c>
      <c r="O15" s="61" t="str">
        <f>VLOOKUP(A15,[1]RawData!A:DJ,77,FALSE)</f>
        <v/>
      </c>
      <c r="P15" s="60" t="str">
        <f>VLOOKUP(A15,[1]RawData!A:DJ,78,FALSE)</f>
        <v/>
      </c>
      <c r="Q15" s="57" t="str">
        <f>IF(F15="LIVE",IF(VLOOKUP(A15,[1]RawData!A:DJ,81,FALSE)="","No Delivery Team",VLOOKUP(A15,[1]RawData!A:DJ,81,FALSE)),"")</f>
        <v>Third Party SI / Service Provider</v>
      </c>
      <c r="R15" s="60" t="str">
        <f>VLOOKUP(A15,[1]RawData!A:DJ,80,FALSE)</f>
        <v/>
      </c>
      <c r="S15" s="57" t="str">
        <f>IF(F15="LIVE",IF(VLOOKUP(A15,[1]RawData!A:DJ,60,FALSE)="","No Date",VLOOKUP(A15,[1]RawData!A:DJ,60,FALSE)),"")</f>
        <v>No Date</v>
      </c>
      <c r="T15" s="57" t="str">
        <f>IF(VLOOKUP(A15,[1]RawData!A:DJ,61,FALSE)="","No Date",VLOOKUP(A15,[1]RawData!A:DJ,61,FALSE))</f>
        <v>No Date</v>
      </c>
      <c r="U15" s="57">
        <f>IF(F15="LIVE",IF(VLOOKUP(A15,[1]RawData!A:DJ,11,FALSE)="","No Date",VLOOKUP(A15,[1]RawData!A:DJ,11,FALSE)),"")</f>
        <v>43308</v>
      </c>
      <c r="V15" s="57" t="str">
        <f>IF(F15="LIVE",IF(VLOOKUP(A15,[1]RawData!A:DJ,82,FALSE)="","No Application",VLOOKUP(A15,[1]RawData!A:DJ,82,FALSE)),"")</f>
        <v>No Application</v>
      </c>
      <c r="W15" s="57" t="str">
        <f>IF(F15="LIVE",IF(VLOOKUP(A15,[1]RawData!A:DJ,83,FALSE)="","No Process",VLOOKUP(A15,[1]RawData!A:DJ,83,FALSE)),"")</f>
        <v>No Process</v>
      </c>
      <c r="X15" s="57" t="str">
        <f>IF(F15="LIVE",IF(VLOOKUP(A15,[1]RawData!A:DJ,84,FALSE)="","No Delivery Effort",VLOOKUP(A15,[1]RawData!A:DJ,84,FALSE)),"")</f>
        <v>No Delivery Effort</v>
      </c>
      <c r="Y15" s="60" t="b">
        <f>VLOOKUP(A15,[1]RawData!A:DJ,85,FALSE)</f>
        <v>0</v>
      </c>
      <c r="Z15" s="57" t="str">
        <f>IF((AND(F15="LIVE",Y15=TRUE)),IF(VLOOKUP(A15,[1]RawData!A:DJ,86,FALSE)="","No Workaround Accountability",VLOOKUP(A15,[1]RawData!A:DJ,86,FALSE)),"")</f>
        <v/>
      </c>
      <c r="AA15" s="57" t="str">
        <f>IF((AND(F15="LIVE",Y15=TRUE)),IF(VLOOKUP(A15,[1]RawData!A:DJ,98,FALSE)="","No Workaround Frequency",VLOOKUP(A15,[1]RawData!A:DJ,98,FALSE)),"")</f>
        <v/>
      </c>
      <c r="AB15" s="57" t="str">
        <f>IF((AND(F15="LIVE",Y15=TRUE)),IF(VLOOKUP(A15,[1]RawData!A:DJ,99,FALSE)="","No Xoserve FTEs",VLOOKUP(A15,[1]RawData!A:DJ,99,FALSE)),"")</f>
        <v/>
      </c>
      <c r="AC15" s="57" t="str">
        <f>IF((AND(F15="LIVE",Y15=TRUE)),IF(VLOOKUP(A15,[1]RawData!A:DJ,94,FALSE)="","No Workaround Intensity",VLOOKUP(A15,[1]RawData!A:DJ,94,FALSE)),"")</f>
        <v/>
      </c>
      <c r="AD15" s="57" t="str">
        <f>IF((AND(F15="LIVE",Y15=TRUE)),IF(VLOOKUP(A15,[1]RawData!A:DJ,87,FALSE)="","No Lifespan Date",VLOOKUP(A15,[1]RawData!A:DJ,87,FALSE)),"")</f>
        <v/>
      </c>
      <c r="AE15" s="57" t="str">
        <f>IF(F15="LIVE",IF(VLOOKUP(A15,[1]RawData!A:DJ,100,FALSE)="","No Change Driver",VLOOKUP(A15,[1]RawData!A:DJ,100,FALSE)),"")</f>
        <v>No Change Driver</v>
      </c>
      <c r="AF15" s="57" t="str">
        <f>IF(F15="LIVE",IF(VLOOKUP(A15,[1]RawData!A:DJ,101,FALSE)="","No Change Beneficiary",VLOOKUP(A15,[1]RawData!A:DJ,101,FALSE)),"")</f>
        <v>No Change Beneficiary</v>
      </c>
      <c r="AG15" s="57" t="b">
        <f>VLOOKUP(A15,[1]RawData!A:DJ,102,FALSE)</f>
        <v>0</v>
      </c>
      <c r="AH15" s="57" t="b">
        <f>VLOOKUP(A15,[1]RawData!A:DJ,103,FALSE)</f>
        <v>0</v>
      </c>
      <c r="AI15" s="57" t="b">
        <f>VLOOKUP(A15,[1]RawData!A:DJ,104,FALSE)</f>
        <v>0</v>
      </c>
      <c r="AJ15" s="57" t="str">
        <f>IF(F15="LIVE",IF(VLOOKUP(A15,[1]RawData!A:DJ,106,FALSE)="","No DSC Service Area",VLOOKUP(A15,[1]RawData!A:DJ,106,FALSE)),"")</f>
        <v>No DSC Service Area</v>
      </c>
      <c r="AK15" s="57" t="str">
        <f>IF(F15="LIVE",IF(VLOOKUP(A15,[1]RawData!A:DJ,107,FALSE)="","No Number of impacted DSC Service Areas",VLOOKUP(A15,[1]RawData!A:DJ,107,FALSE)),"")</f>
        <v>No Number of impacted DSC Service Areas</v>
      </c>
      <c r="AL15" s="57" t="str">
        <f>IF(F15="LIVE",IF(VLOOKUP(A15,[1]RawData!A:DJ,108,FALSE)="","No Change Improvement Scale",VLOOKUP(A15,[1]RawData!A:DJ,108,FALSE)),"")</f>
        <v>No Change Improvement Scale</v>
      </c>
      <c r="AM15" s="60" t="b">
        <f>VLOOKUP(A15,[1]RawData!A:DJ,88,FALSE)</f>
        <v>0</v>
      </c>
      <c r="AN15" s="60" t="b">
        <f>VLOOKUP(A15,[1]RawData!A:DJ,90,FALSE)</f>
        <v>0</v>
      </c>
      <c r="AO15" s="60" t="b">
        <f>VLOOKUP(A15,[1]RawData!A:DJ,89,FALSE)</f>
        <v>0</v>
      </c>
      <c r="AP15" s="60" t="b">
        <f>VLOOKUP(A15,[1]RawData!A:DJ,109,FALSE)</f>
        <v>0</v>
      </c>
      <c r="AQ15" s="60" t="b">
        <f>VLOOKUP(A15,[1]RawData!A:DJ,96,FALSE)</f>
        <v>0</v>
      </c>
      <c r="AR15" s="60" t="b">
        <f>VLOOKUP(A15,[1]RawData!A:DJ,110,FALSE)</f>
        <v>0</v>
      </c>
      <c r="AS15" s="57" t="str">
        <f>IF(VLOOKUP($A15,[1]RawData!$A:$DJ,111,FALSE)="","No Date",VLOOKUP($A15,[1]RawData!$A:$DJ,111,FALSE))</f>
        <v>No Date</v>
      </c>
      <c r="AT15" s="57" t="str">
        <f>IF(VLOOKUP($A15,[1]RawData!$A:$DJ,112,FALSE)="","No Date",VLOOKUP($A15,[1]RawData!$A:$DJ,112,FALSE))</f>
        <v>No Date</v>
      </c>
      <c r="AU15" s="57" t="str">
        <f>IF(VLOOKUP($A15,[1]RawData!$A:$DJ,114,FALSE)="","No Date",VLOOKUP($A15,[1]RawData!$A:$DJ,114,FALSE))</f>
        <v>No Date</v>
      </c>
      <c r="AV15" s="57" t="str">
        <f>IF(VLOOKUP($A15,[1]RawData!$A:$DJ,113,FALSE)="","No Date",VLOOKUP($A15,[1]RawData!$A:$DJ,113,FALSE))</f>
        <v>No Date</v>
      </c>
    </row>
    <row r="16" spans="1:48" s="56" customFormat="1" ht="14.45" x14ac:dyDescent="0.3">
      <c r="A16" s="62" t="s">
        <v>176</v>
      </c>
      <c r="B16" s="54" t="str">
        <f>VLOOKUP(G16,[1]StatusMappings!A:B,2,FALSE)</f>
        <v>1. Start-Up (Progressing through change governance)</v>
      </c>
      <c r="D16" s="54" t="str">
        <f>VLOOKUP(A16,[1]RawData!A:DJ,2,FALSE)</f>
        <v>Birst Reporting for Strategy House Embedding</v>
      </c>
      <c r="E16" s="54" t="str">
        <f>VLOOKUP(A16,[1]RawData!A:DJ,20,FALSE)</f>
        <v>CR (Internal)</v>
      </c>
      <c r="F16" s="51" t="str">
        <f>VLOOKUP(A16,[1]RawData!A:DJ,21,FALSE)</f>
        <v>LIVE</v>
      </c>
      <c r="G16" s="51" t="str">
        <f>VLOOKUP(A16,[1]RawData!A:DJ,3,FALSE)</f>
        <v>A9 - Internal change progressing through capture</v>
      </c>
      <c r="H16" s="58">
        <f t="shared" si="0"/>
        <v>0</v>
      </c>
      <c r="I16" s="58" t="str">
        <f>IF(ISNA(VLOOKUP(A16,[1]PrioritisationVariables!L:P,3,FALSE)),"",(VLOOKUP(A16,[1]PrioritisationVariables!L:P,3,FALSE)))</f>
        <v/>
      </c>
      <c r="J16" s="59" t="str">
        <f>IF(ISNA(VLOOKUP(A16,[1]PrioritisationVariables!L:P,5,FALSE)),"",(VLOOKUP(A16,[1]PrioritisationVariables!L:P,5,FALSE)))</f>
        <v/>
      </c>
      <c r="K16" s="57" t="str">
        <f>IF(F16="LIVE",IF(VLOOKUP(A16,[1]RawData!A:DJ,79,FALSE)="","No Platform",VLOOKUP(A16,[1]RawData!A:DJ,79,FALSE)),"")</f>
        <v>Data Office</v>
      </c>
      <c r="L16" s="57">
        <f>IF(VLOOKUP(A16,[1]RawData!A:DJ,9,FALSE)="","No Date",VLOOKUP(A16,[1]RawData!A:DJ,9,FALSE))</f>
        <v>43297</v>
      </c>
      <c r="M16" s="60" t="str">
        <f>VLOOKUP(A16,[1]RawData!A:DJ,16,FALSE)</f>
        <v>Jo Duncan</v>
      </c>
      <c r="N16" s="57" t="str">
        <f>IF(F16="LIVE",IF(VLOOKUP(A16,[1]RawData!A:DJ,19,FALSE)="","No Project Manager",VLOOKUP(A16,[1]RawData!A:DJ,19,FALSE)),"")</f>
        <v>Jo Duncan</v>
      </c>
      <c r="O16" s="61" t="str">
        <f>VLOOKUP(A16,[1]RawData!A:DJ,77,FALSE)</f>
        <v/>
      </c>
      <c r="P16" s="60" t="str">
        <f>VLOOKUP(A16,[1]RawData!A:DJ,78,FALSE)</f>
        <v/>
      </c>
      <c r="Q16" s="57" t="str">
        <f>IF(F16="LIVE",IF(VLOOKUP(A16,[1]RawData!A:DJ,81,FALSE)="","No Delivery Team",VLOOKUP(A16,[1]RawData!A:DJ,81,FALSE)),"")</f>
        <v>Xoserve Resource</v>
      </c>
      <c r="R16" s="60" t="str">
        <f>VLOOKUP(A16,[1]RawData!A:DJ,80,FALSE)</f>
        <v/>
      </c>
      <c r="S16" s="57" t="str">
        <f>IF(F16="LIVE",IF(VLOOKUP(A16,[1]RawData!A:DJ,60,FALSE)="","No Date",VLOOKUP(A16,[1]RawData!A:DJ,60,FALSE)),"")</f>
        <v>No Date</v>
      </c>
      <c r="T16" s="57" t="str">
        <f>IF(VLOOKUP(A16,[1]RawData!A:DJ,61,FALSE)="","No Date",VLOOKUP(A16,[1]RawData!A:DJ,61,FALSE))</f>
        <v>No Date</v>
      </c>
      <c r="U16" s="57">
        <f>IF(F16="LIVE",IF(VLOOKUP(A16,[1]RawData!A:DJ,11,FALSE)="","No Date",VLOOKUP(A16,[1]RawData!A:DJ,11,FALSE)),"")</f>
        <v>43329</v>
      </c>
      <c r="V16" s="57" t="str">
        <f>IF(F16="LIVE",IF(VLOOKUP(A16,[1]RawData!A:DJ,82,FALSE)="","No Application",VLOOKUP(A16,[1]RawData!A:DJ,82,FALSE)),"")</f>
        <v>Birst</v>
      </c>
      <c r="W16" s="57" t="str">
        <f>IF(F16="LIVE",IF(VLOOKUP(A16,[1]RawData!A:DJ,83,FALSE)="","No Process",VLOOKUP(A16,[1]RawData!A:DJ,83,FALSE)),"")</f>
        <v>Other</v>
      </c>
      <c r="X16" s="57" t="str">
        <f>IF(F16="LIVE",IF(VLOOKUP(A16,[1]RawData!A:DJ,84,FALSE)="","No Delivery Effort",VLOOKUP(A16,[1]RawData!A:DJ,84,FALSE)),"")</f>
        <v>0-30 days</v>
      </c>
      <c r="Y16" s="60" t="b">
        <f>VLOOKUP(A16,[1]RawData!A:DJ,85,FALSE)</f>
        <v>0</v>
      </c>
      <c r="Z16" s="57" t="str">
        <f>IF((AND(F16="LIVE",Y16=TRUE)),IF(VLOOKUP(A16,[1]RawData!A:DJ,86,FALSE)="","No Workaround Accountability",VLOOKUP(A16,[1]RawData!A:DJ,86,FALSE)),"")</f>
        <v/>
      </c>
      <c r="AA16" s="57" t="str">
        <f>IF((AND(F16="LIVE",Y16=TRUE)),IF(VLOOKUP(A16,[1]RawData!A:DJ,98,FALSE)="","No Workaround Frequency",VLOOKUP(A16,[1]RawData!A:DJ,98,FALSE)),"")</f>
        <v/>
      </c>
      <c r="AB16" s="57" t="str">
        <f>IF((AND(F16="LIVE",Y16=TRUE)),IF(VLOOKUP(A16,[1]RawData!A:DJ,99,FALSE)="","No Xoserve FTEs",VLOOKUP(A16,[1]RawData!A:DJ,99,FALSE)),"")</f>
        <v/>
      </c>
      <c r="AC16" s="57" t="str">
        <f>IF((AND(F16="LIVE",Y16=TRUE)),IF(VLOOKUP(A16,[1]RawData!A:DJ,94,FALSE)="","No Workaround Intensity",VLOOKUP(A16,[1]RawData!A:DJ,94,FALSE)),"")</f>
        <v/>
      </c>
      <c r="AD16" s="57" t="str">
        <f>IF((AND(F16="LIVE",Y16=TRUE)),IF(VLOOKUP(A16,[1]RawData!A:DJ,87,FALSE)="","No Lifespan Date",VLOOKUP(A16,[1]RawData!A:DJ,87,FALSE)),"")</f>
        <v/>
      </c>
      <c r="AE16" s="57" t="str">
        <f>IF(F16="LIVE",IF(VLOOKUP(A16,[1]RawData!A:DJ,100,FALSE)="","No Change Driver",VLOOKUP(A16,[1]RawData!A:DJ,100,FALSE)),"")</f>
        <v>Xoserve Internal CR (business improvement initiative)</v>
      </c>
      <c r="AF16" s="57" t="str">
        <f>IF(F16="LIVE",IF(VLOOKUP(A16,[1]RawData!A:DJ,101,FALSE)="","No Change Beneficiary",VLOOKUP(A16,[1]RawData!A:DJ,101,FALSE)),"")</f>
        <v>All UK Gas Market Participants</v>
      </c>
      <c r="AG16" s="57" t="b">
        <f>VLOOKUP(A16,[1]RawData!A:DJ,102,FALSE)</f>
        <v>0</v>
      </c>
      <c r="AH16" s="57" t="b">
        <f>VLOOKUP(A16,[1]RawData!A:DJ,103,FALSE)</f>
        <v>0</v>
      </c>
      <c r="AI16" s="57" t="b">
        <f>VLOOKUP(A16,[1]RawData!A:DJ,104,FALSE)</f>
        <v>0</v>
      </c>
      <c r="AJ16" s="57" t="str">
        <f>IF(F16="LIVE",IF(VLOOKUP(A16,[1]RawData!A:DJ,106,FALSE)="","No DSC Service Area",VLOOKUP(A16,[1]RawData!A:DJ,106,FALSE)),"")</f>
        <v>Service Area 23: Internal</v>
      </c>
      <c r="AK16" s="57" t="str">
        <f>IF(F16="LIVE",IF(VLOOKUP(A16,[1]RawData!A:DJ,107,FALSE)="","No Number of impacted DSC Service Areas",VLOOKUP(A16,[1]RawData!A:DJ,107,FALSE)),"")</f>
        <v>None (Xoserve internal initiative)</v>
      </c>
      <c r="AL16" s="57" t="str">
        <f>IF(F16="LIVE",IF(VLOOKUP(A16,[1]RawData!A:DJ,108,FALSE)="","No Change Improvement Scale",VLOOKUP(A16,[1]RawData!A:DJ,108,FALSE)),"")</f>
        <v>Medium</v>
      </c>
      <c r="AM16" s="60" t="b">
        <f>VLOOKUP(A16,[1]RawData!A:DJ,88,FALSE)</f>
        <v>0</v>
      </c>
      <c r="AN16" s="60" t="b">
        <f>VLOOKUP(A16,[1]RawData!A:DJ,90,FALSE)</f>
        <v>0</v>
      </c>
      <c r="AO16" s="60" t="b">
        <f>VLOOKUP(A16,[1]RawData!A:DJ,89,FALSE)</f>
        <v>0</v>
      </c>
      <c r="AP16" s="60" t="b">
        <f>VLOOKUP(A16,[1]RawData!A:DJ,109,FALSE)</f>
        <v>0</v>
      </c>
      <c r="AQ16" s="60" t="b">
        <f>VLOOKUP(A16,[1]RawData!A:DJ,96,FALSE)</f>
        <v>0</v>
      </c>
      <c r="AR16" s="60" t="b">
        <f>VLOOKUP(A16,[1]RawData!A:DJ,110,FALSE)</f>
        <v>0</v>
      </c>
      <c r="AS16" s="57" t="str">
        <f>IF(VLOOKUP($A16,[1]RawData!$A:$DJ,111,FALSE)="","No Date",VLOOKUP($A16,[1]RawData!$A:$DJ,111,FALSE))</f>
        <v>No Date</v>
      </c>
      <c r="AT16" s="57" t="str">
        <f>IF(VLOOKUP($A16,[1]RawData!$A:$DJ,112,FALSE)="","No Date",VLOOKUP($A16,[1]RawData!$A:$DJ,112,FALSE))</f>
        <v>No Date</v>
      </c>
      <c r="AU16" s="57" t="str">
        <f>IF(VLOOKUP($A16,[1]RawData!$A:$DJ,114,FALSE)="","No Date",VLOOKUP($A16,[1]RawData!$A:$DJ,114,FALSE))</f>
        <v>No Date</v>
      </c>
      <c r="AV16" s="57" t="str">
        <f>IF(VLOOKUP($A16,[1]RawData!$A:$DJ,113,FALSE)="","No Date",VLOOKUP($A16,[1]RawData!$A:$DJ,113,FALSE))</f>
        <v>No Date</v>
      </c>
    </row>
    <row r="17" spans="1:48" s="56" customFormat="1" ht="14.45" x14ac:dyDescent="0.3">
      <c r="A17" s="62" t="s">
        <v>79</v>
      </c>
      <c r="B17" s="54" t="str">
        <f>VLOOKUP(G17,[1]StatusMappings!A:B,2,FALSE)</f>
        <v>3. Change delivered, awaiting closure approval/sign-off</v>
      </c>
      <c r="D17" s="54" t="str">
        <f>VLOOKUP(A17,[1]RawData!A:DJ,2,FALSE)</f>
        <v>ASR - Billing History by all NTS Capacity &amp; Commodity Sites</v>
      </c>
      <c r="E17" s="54" t="str">
        <f>VLOOKUP(A17,[1]RawData!A:DJ,20,FALSE)</f>
        <v>CR (ASR)</v>
      </c>
      <c r="F17" s="51" t="str">
        <f>VLOOKUP(A17,[1]RawData!A:DJ,21,FALSE)</f>
        <v>LIVE</v>
      </c>
      <c r="G17" s="51" t="str">
        <f>VLOOKUP(A17,[1]RawData!A:DJ,3,FALSE)</f>
        <v>F1 - CCR/Closedown document in progress</v>
      </c>
      <c r="H17" s="58">
        <f t="shared" si="0"/>
        <v>0</v>
      </c>
      <c r="I17" s="58" t="str">
        <f>IF(ISNA(VLOOKUP(A17,[1]PrioritisationVariables!L:P,3,FALSE)),"",(VLOOKUP(A17,[1]PrioritisationVariables!L:P,3,FALSE)))</f>
        <v/>
      </c>
      <c r="J17" s="59" t="str">
        <f>IF(ISNA(VLOOKUP(A17,[1]PrioritisationVariables!L:P,5,FALSE)),"",(VLOOKUP(A17,[1]PrioritisationVariables!L:P,5,FALSE)))</f>
        <v/>
      </c>
      <c r="K17" s="57" t="str">
        <f>IF(F17="LIVE",IF(VLOOKUP(A17,[1]RawData!A:DJ,79,FALSE)="","No Platform",VLOOKUP(A17,[1]RawData!A:DJ,79,FALSE)),"")</f>
        <v>Data Office</v>
      </c>
      <c r="L17" s="57">
        <f>IF(VLOOKUP(A17,[1]RawData!A:DJ,9,FALSE)="","No Date",VLOOKUP(A17,[1]RawData!A:DJ,9,FALSE))</f>
        <v>43157</v>
      </c>
      <c r="M17" s="60" t="str">
        <f>VLOOKUP(A17,[1]RawData!A:DJ,16,FALSE)</f>
        <v>Greg Causon</v>
      </c>
      <c r="N17" s="57" t="str">
        <f>IF(F17="LIVE",IF(VLOOKUP(A17,[1]RawData!A:DJ,19,FALSE)="","No Project Manager",VLOOKUP(A17,[1]RawData!A:DJ,19,FALSE)),"")</f>
        <v>Jo Duncan</v>
      </c>
      <c r="O17" s="61" t="str">
        <f>VLOOKUP(A17,[1]RawData!A:DJ,77,FALSE)</f>
        <v>50</v>
      </c>
      <c r="P17" s="60" t="str">
        <f>VLOOKUP(A17,[1]RawData!A:DJ,78,FALSE)</f>
        <v/>
      </c>
      <c r="Q17" s="57" t="str">
        <f>IF(F17="LIVE",IF(VLOOKUP(A17,[1]RawData!A:DJ,81,FALSE)="","No Delivery Team",VLOOKUP(A17,[1]RawData!A:DJ,81,FALSE)),"")</f>
        <v>Minor Enhancements Team</v>
      </c>
      <c r="R17" s="60" t="str">
        <f>VLOOKUP(A17,[1]RawData!A:DJ,80,FALSE)</f>
        <v>XO3672</v>
      </c>
      <c r="S17" s="57">
        <f>IF(F17="LIVE",IF(VLOOKUP(A17,[1]RawData!A:DJ,60,FALSE)="","No Date",VLOOKUP(A17,[1]RawData!A:DJ,60,FALSE)),"")</f>
        <v>43294</v>
      </c>
      <c r="T17" s="57">
        <f>IF(VLOOKUP(A17,[1]RawData!A:DJ,61,FALSE)="","No Date",VLOOKUP(A17,[1]RawData!A:DJ,61,FALSE))</f>
        <v>43235</v>
      </c>
      <c r="U17" s="57">
        <f>IF(F17="LIVE",IF(VLOOKUP(A17,[1]RawData!A:DJ,11,FALSE)="","No Date",VLOOKUP(A17,[1]RawData!A:DJ,11,FALSE)),"")</f>
        <v>43294</v>
      </c>
      <c r="V17" s="57" t="str">
        <f>IF(F17="LIVE",IF(VLOOKUP(A17,[1]RawData!A:DJ,82,FALSE)="","No Application",VLOOKUP(A17,[1]RawData!A:DJ,82,FALSE)),"")</f>
        <v>Gemini</v>
      </c>
      <c r="W17" s="57" t="str">
        <f>IF(F17="LIVE",IF(VLOOKUP(A17,[1]RawData!A:DJ,83,FALSE)="","No Process",VLOOKUP(A17,[1]RawData!A:DJ,83,FALSE)),"")</f>
        <v>Other</v>
      </c>
      <c r="X17" s="57" t="str">
        <f>IF(F17="LIVE",IF(VLOOKUP(A17,[1]RawData!A:DJ,84,FALSE)="","No Delivery Effort",VLOOKUP(A17,[1]RawData!A:DJ,84,FALSE)),"")</f>
        <v>0-30 days</v>
      </c>
      <c r="Y17" s="60" t="b">
        <f>VLOOKUP(A17,[1]RawData!A:DJ,85,FALSE)</f>
        <v>0</v>
      </c>
      <c r="Z17" s="57" t="str">
        <f>IF((AND(F17="LIVE",Y17=TRUE)),IF(VLOOKUP(A17,[1]RawData!A:DJ,86,FALSE)="","No Workaround Accountability",VLOOKUP(A17,[1]RawData!A:DJ,86,FALSE)),"")</f>
        <v/>
      </c>
      <c r="AA17" s="57" t="str">
        <f>IF((AND(F17="LIVE",Y17=TRUE)),IF(VLOOKUP(A17,[1]RawData!A:DJ,98,FALSE)="","No Workaround Frequency",VLOOKUP(A17,[1]RawData!A:DJ,98,FALSE)),"")</f>
        <v/>
      </c>
      <c r="AB17" s="57" t="str">
        <f>IF((AND(F17="LIVE",Y17=TRUE)),IF(VLOOKUP(A17,[1]RawData!A:DJ,99,FALSE)="","No Xoserve FTEs",VLOOKUP(A17,[1]RawData!A:DJ,99,FALSE)),"")</f>
        <v/>
      </c>
      <c r="AC17" s="57" t="str">
        <f>IF((AND(F17="LIVE",Y17=TRUE)),IF(VLOOKUP(A17,[1]RawData!A:DJ,94,FALSE)="","No Workaround Intensity",VLOOKUP(A17,[1]RawData!A:DJ,94,FALSE)),"")</f>
        <v/>
      </c>
      <c r="AD17" s="57" t="str">
        <f>IF((AND(F17="LIVE",Y17=TRUE)),IF(VLOOKUP(A17,[1]RawData!A:DJ,87,FALSE)="","No Lifespan Date",VLOOKUP(A17,[1]RawData!A:DJ,87,FALSE)),"")</f>
        <v/>
      </c>
      <c r="AE17" s="57" t="str">
        <f>IF(F17="LIVE",IF(VLOOKUP(A17,[1]RawData!A:DJ,100,FALSE)="","No Change Driver",VLOOKUP(A17,[1]RawData!A:DJ,100,FALSE)),"")</f>
        <v>Additional or 3rd Party Service Request</v>
      </c>
      <c r="AF17" s="57" t="str">
        <f>IF(F17="LIVE",IF(VLOOKUP(A17,[1]RawData!A:DJ,101,FALSE)="","No Change Beneficiary",VLOOKUP(A17,[1]RawData!A:DJ,101,FALSE)),"")</f>
        <v>One Market Group</v>
      </c>
      <c r="AG17" s="57" t="b">
        <f>VLOOKUP(A17,[1]RawData!A:DJ,102,FALSE)</f>
        <v>0</v>
      </c>
      <c r="AH17" s="57" t="b">
        <f>VLOOKUP(A17,[1]RawData!A:DJ,103,FALSE)</f>
        <v>1</v>
      </c>
      <c r="AI17" s="57" t="b">
        <f>VLOOKUP(A17,[1]RawData!A:DJ,104,FALSE)</f>
        <v>0</v>
      </c>
      <c r="AJ17" s="57" t="str">
        <f>IF(F17="LIVE",IF(VLOOKUP(A17,[1]RawData!A:DJ,106,FALSE)="","No DSC Service Area",VLOOKUP(A17,[1]RawData!A:DJ,106,FALSE)),"")</f>
        <v>Service Area 24: Additional Service Request or Third Party Request</v>
      </c>
      <c r="AK17" s="57" t="str">
        <f>IF(F17="LIVE",IF(VLOOKUP(A17,[1]RawData!A:DJ,107,FALSE)="","No Number of impacted DSC Service Areas",VLOOKUP(A17,[1]RawData!A:DJ,107,FALSE)),"")</f>
        <v>One</v>
      </c>
      <c r="AL17" s="57" t="str">
        <f>IF(F17="LIVE",IF(VLOOKUP(A17,[1]RawData!A:DJ,108,FALSE)="","No Change Improvement Scale",VLOOKUP(A17,[1]RawData!A:DJ,108,FALSE)),"")</f>
        <v>Medium</v>
      </c>
      <c r="AM17" s="60" t="b">
        <f>VLOOKUP(A17,[1]RawData!A:DJ,88,FALSE)</f>
        <v>0</v>
      </c>
      <c r="AN17" s="60" t="b">
        <f>VLOOKUP(A17,[1]RawData!A:DJ,90,FALSE)</f>
        <v>0</v>
      </c>
      <c r="AO17" s="60" t="b">
        <f>VLOOKUP(A17,[1]RawData!A:DJ,89,FALSE)</f>
        <v>0</v>
      </c>
      <c r="AP17" s="60" t="b">
        <f>VLOOKUP(A17,[1]RawData!A:DJ,109,FALSE)</f>
        <v>0</v>
      </c>
      <c r="AQ17" s="60" t="b">
        <f>VLOOKUP(A17,[1]RawData!A:DJ,96,FALSE)</f>
        <v>0</v>
      </c>
      <c r="AR17" s="60" t="b">
        <f>VLOOKUP(A17,[1]RawData!A:DJ,110,FALSE)</f>
        <v>0</v>
      </c>
      <c r="AS17" s="57" t="str">
        <f>IF(VLOOKUP($A17,[1]RawData!$A:$DJ,111,FALSE)="","No Date",VLOOKUP($A17,[1]RawData!$A:$DJ,111,FALSE))</f>
        <v>No Date</v>
      </c>
      <c r="AT17" s="57" t="str">
        <f>IF(VLOOKUP($A17,[1]RawData!$A:$DJ,112,FALSE)="","No Date",VLOOKUP($A17,[1]RawData!$A:$DJ,112,FALSE))</f>
        <v>No Date</v>
      </c>
      <c r="AU17" s="57" t="str">
        <f>IF(VLOOKUP($A17,[1]RawData!$A:$DJ,114,FALSE)="","No Date",VLOOKUP($A17,[1]RawData!$A:$DJ,114,FALSE))</f>
        <v>No Date</v>
      </c>
      <c r="AV17" s="57" t="str">
        <f>IF(VLOOKUP($A17,[1]RawData!$A:$DJ,113,FALSE)="","No Date",VLOOKUP($A17,[1]RawData!$A:$DJ,113,FALSE))</f>
        <v>No Date</v>
      </c>
    </row>
    <row r="18" spans="1:48" s="56" customFormat="1" ht="14.45" x14ac:dyDescent="0.3">
      <c r="A18" s="62" t="s">
        <v>80</v>
      </c>
      <c r="B18" s="54" t="str">
        <f>VLOOKUP(G18,[1]StatusMappings!A:B,2,FALSE)</f>
        <v>2. Change sanction/approved and in project delivery</v>
      </c>
      <c r="D18" s="54" t="str">
        <f>VLOOKUP(A18,[1]RawData!A:DJ,2,FALSE)</f>
        <v>SAP BW MPRL Delta Table Creation</v>
      </c>
      <c r="E18" s="54" t="str">
        <f>VLOOKUP(A18,[1]RawData!A:DJ,20,FALSE)</f>
        <v>CR (Internal)</v>
      </c>
      <c r="F18" s="51" t="str">
        <f>VLOOKUP(A18,[1]RawData!A:DJ,21,FALSE)</f>
        <v>LIVE</v>
      </c>
      <c r="G18" s="51" t="str">
        <f>VLOOKUP(A18,[1]RawData!A:DJ,3,FALSE)</f>
        <v>D1 - Change in delivery</v>
      </c>
      <c r="H18" s="58">
        <f t="shared" si="0"/>
        <v>0</v>
      </c>
      <c r="I18" s="58" t="str">
        <f>IF(ISNA(VLOOKUP(A18,[1]PrioritisationVariables!L:P,3,FALSE)),"",(VLOOKUP(A18,[1]PrioritisationVariables!L:P,3,FALSE)))</f>
        <v/>
      </c>
      <c r="J18" s="59" t="str">
        <f>IF(ISNA(VLOOKUP(A18,[1]PrioritisationVariables!L:P,5,FALSE)),"",(VLOOKUP(A18,[1]PrioritisationVariables!L:P,5,FALSE)))</f>
        <v/>
      </c>
      <c r="K18" s="57" t="str">
        <f>IF(F18="LIVE",IF(VLOOKUP(A18,[1]RawData!A:DJ,79,FALSE)="","No Platform",VLOOKUP(A18,[1]RawData!A:DJ,79,FALSE)),"")</f>
        <v>Data Office</v>
      </c>
      <c r="L18" s="57">
        <f>IF(VLOOKUP(A18,[1]RawData!A:DJ,9,FALSE)="","No Date",VLOOKUP(A18,[1]RawData!A:DJ,9,FALSE))</f>
        <v>43157</v>
      </c>
      <c r="M18" s="60" t="str">
        <f>VLOOKUP(A18,[1]RawData!A:DJ,16,FALSE)</f>
        <v>Steve Concannon</v>
      </c>
      <c r="N18" s="57" t="str">
        <f>IF(F18="LIVE",IF(VLOOKUP(A18,[1]RawData!A:DJ,19,FALSE)="","No Project Manager",VLOOKUP(A18,[1]RawData!A:DJ,19,FALSE)),"")</f>
        <v>Fay Morris</v>
      </c>
      <c r="O18" s="61" t="str">
        <f>VLOOKUP(A18,[1]RawData!A:DJ,77,FALSE)</f>
        <v>50</v>
      </c>
      <c r="P18" s="60" t="str">
        <f>VLOOKUP(A18,[1]RawData!A:DJ,78,FALSE)</f>
        <v/>
      </c>
      <c r="Q18" s="57" t="str">
        <f>IF(F18="LIVE",IF(VLOOKUP(A18,[1]RawData!A:DJ,81,FALSE)="","No Delivery Team",VLOOKUP(A18,[1]RawData!A:DJ,81,FALSE)),"")</f>
        <v>Minor Enhancements Team</v>
      </c>
      <c r="R18" s="60" t="str">
        <f>VLOOKUP(A18,[1]RawData!A:DJ,80,FALSE)</f>
        <v>XO3665</v>
      </c>
      <c r="S18" s="57">
        <f>IF(F18="LIVE",IF(VLOOKUP(A18,[1]RawData!A:DJ,60,FALSE)="","No Date",VLOOKUP(A18,[1]RawData!A:DJ,60,FALSE)),"")</f>
        <v>43413</v>
      </c>
      <c r="T18" s="57" t="str">
        <f>IF(VLOOKUP(A18,[1]RawData!A:DJ,61,FALSE)="","No Date",VLOOKUP(A18,[1]RawData!A:DJ,61,FALSE))</f>
        <v>No Date</v>
      </c>
      <c r="U18" s="57">
        <f>IF(F18="LIVE",IF(VLOOKUP(A18,[1]RawData!A:DJ,11,FALSE)="","No Date",VLOOKUP(A18,[1]RawData!A:DJ,11,FALSE)),"")</f>
        <v>43342</v>
      </c>
      <c r="V18" s="57" t="str">
        <f>IF(F18="LIVE",IF(VLOOKUP(A18,[1]RawData!A:DJ,82,FALSE)="","No Application",VLOOKUP(A18,[1]RawData!A:DJ,82,FALSE)),"")</f>
        <v>BW</v>
      </c>
      <c r="W18" s="57" t="str">
        <f>IF(F18="LIVE",IF(VLOOKUP(A18,[1]RawData!A:DJ,83,FALSE)="","No Process",VLOOKUP(A18,[1]RawData!A:DJ,83,FALSE)),"")</f>
        <v>Other</v>
      </c>
      <c r="X18" s="57" t="str">
        <f>IF(F18="LIVE",IF(VLOOKUP(A18,[1]RawData!A:DJ,84,FALSE)="","No Delivery Effort",VLOOKUP(A18,[1]RawData!A:DJ,84,FALSE)),"")</f>
        <v>30-60 days</v>
      </c>
      <c r="Y18" s="60" t="b">
        <f>VLOOKUP(A18,[1]RawData!A:DJ,85,FALSE)</f>
        <v>0</v>
      </c>
      <c r="Z18" s="57" t="str">
        <f>IF((AND(F18="LIVE",Y18=TRUE)),IF(VLOOKUP(A18,[1]RawData!A:DJ,86,FALSE)="","No Workaround Accountability",VLOOKUP(A18,[1]RawData!A:DJ,86,FALSE)),"")</f>
        <v/>
      </c>
      <c r="AA18" s="57" t="str">
        <f>IF((AND(F18="LIVE",Y18=TRUE)),IF(VLOOKUP(A18,[1]RawData!A:DJ,98,FALSE)="","No Workaround Frequency",VLOOKUP(A18,[1]RawData!A:DJ,98,FALSE)),"")</f>
        <v/>
      </c>
      <c r="AB18" s="57" t="str">
        <f>IF((AND(F18="LIVE",Y18=TRUE)),IF(VLOOKUP(A18,[1]RawData!A:DJ,99,FALSE)="","No Xoserve FTEs",VLOOKUP(A18,[1]RawData!A:DJ,99,FALSE)),"")</f>
        <v/>
      </c>
      <c r="AC18" s="57" t="str">
        <f>IF((AND(F18="LIVE",Y18=TRUE)),IF(VLOOKUP(A18,[1]RawData!A:DJ,94,FALSE)="","No Workaround Intensity",VLOOKUP(A18,[1]RawData!A:DJ,94,FALSE)),"")</f>
        <v/>
      </c>
      <c r="AD18" s="57" t="str">
        <f>IF((AND(F18="LIVE",Y18=TRUE)),IF(VLOOKUP(A18,[1]RawData!A:DJ,87,FALSE)="","No Lifespan Date",VLOOKUP(A18,[1]RawData!A:DJ,87,FALSE)),"")</f>
        <v/>
      </c>
      <c r="AE18" s="57" t="str">
        <f>IF(F18="LIVE",IF(VLOOKUP(A18,[1]RawData!A:DJ,100,FALSE)="","No Change Driver",VLOOKUP(A18,[1]RawData!A:DJ,100,FALSE)),"")</f>
        <v>Xoserve Internal CR (business improvement initiative)</v>
      </c>
      <c r="AF18" s="57" t="str">
        <f>IF(F18="LIVE",IF(VLOOKUP(A18,[1]RawData!A:DJ,101,FALSE)="","No Change Beneficiary",VLOOKUP(A18,[1]RawData!A:DJ,101,FALSE)),"")</f>
        <v>Xoserve Only</v>
      </c>
      <c r="AG18" s="57" t="b">
        <f>VLOOKUP(A18,[1]RawData!A:DJ,102,FALSE)</f>
        <v>0</v>
      </c>
      <c r="AH18" s="57" t="b">
        <f>VLOOKUP(A18,[1]RawData!A:DJ,103,FALSE)</f>
        <v>0</v>
      </c>
      <c r="AI18" s="57" t="b">
        <f>VLOOKUP(A18,[1]RawData!A:DJ,104,FALSE)</f>
        <v>0</v>
      </c>
      <c r="AJ18" s="57" t="str">
        <f>IF(F18="LIVE",IF(VLOOKUP(A18,[1]RawData!A:DJ,106,FALSE)="","No DSC Service Area",VLOOKUP(A18,[1]RawData!A:DJ,106,FALSE)),"")</f>
        <v>Service Area 23: Internal</v>
      </c>
      <c r="AK18" s="57" t="str">
        <f>IF(F18="LIVE",IF(VLOOKUP(A18,[1]RawData!A:DJ,107,FALSE)="","No Number of impacted DSC Service Areas",VLOOKUP(A18,[1]RawData!A:DJ,107,FALSE)),"")</f>
        <v>None (Xoserve internal initiative)</v>
      </c>
      <c r="AL18" s="57" t="str">
        <f>IF(F18="LIVE",IF(VLOOKUP(A18,[1]RawData!A:DJ,108,FALSE)="","No Change Improvement Scale",VLOOKUP(A18,[1]RawData!A:DJ,108,FALSE)),"")</f>
        <v>Medium</v>
      </c>
      <c r="AM18" s="60" t="b">
        <f>VLOOKUP(A18,[1]RawData!A:DJ,88,FALSE)</f>
        <v>0</v>
      </c>
      <c r="AN18" s="60" t="b">
        <f>VLOOKUP(A18,[1]RawData!A:DJ,90,FALSE)</f>
        <v>0</v>
      </c>
      <c r="AO18" s="60" t="b">
        <f>VLOOKUP(A18,[1]RawData!A:DJ,89,FALSE)</f>
        <v>0</v>
      </c>
      <c r="AP18" s="60" t="b">
        <f>VLOOKUP(A18,[1]RawData!A:DJ,109,FALSE)</f>
        <v>0</v>
      </c>
      <c r="AQ18" s="60" t="b">
        <f>VLOOKUP(A18,[1]RawData!A:DJ,96,FALSE)</f>
        <v>0</v>
      </c>
      <c r="AR18" s="60" t="b">
        <f>VLOOKUP(A18,[1]RawData!A:DJ,110,FALSE)</f>
        <v>0</v>
      </c>
      <c r="AS18" s="57" t="str">
        <f>IF(VLOOKUP($A18,[1]RawData!$A:$DJ,111,FALSE)="","No Date",VLOOKUP($A18,[1]RawData!$A:$DJ,111,FALSE))</f>
        <v>No Date</v>
      </c>
      <c r="AT18" s="57" t="str">
        <f>IF(VLOOKUP($A18,[1]RawData!$A:$DJ,112,FALSE)="","No Date",VLOOKUP($A18,[1]RawData!$A:$DJ,112,FALSE))</f>
        <v>No Date</v>
      </c>
      <c r="AU18" s="57" t="str">
        <f>IF(VLOOKUP($A18,[1]RawData!$A:$DJ,114,FALSE)="","No Date",VLOOKUP($A18,[1]RawData!$A:$DJ,114,FALSE))</f>
        <v>No Date</v>
      </c>
      <c r="AV18" s="57" t="str">
        <f>IF(VLOOKUP($A18,[1]RawData!$A:$DJ,113,FALSE)="","No Date",VLOOKUP($A18,[1]RawData!$A:$DJ,113,FALSE))</f>
        <v>No Date</v>
      </c>
    </row>
    <row r="19" spans="1:48" s="56" customFormat="1" ht="14.45" x14ac:dyDescent="0.3">
      <c r="A19" s="62" t="s">
        <v>178</v>
      </c>
      <c r="B19" s="54" t="str">
        <f>VLOOKUP(G19,[1]StatusMappings!A:B,2,FALSE)</f>
        <v>1. Start-Up (Progressing through change governance)</v>
      </c>
      <c r="D19" s="54" t="str">
        <f>VLOOKUP(A19,[1]RawData!A:DJ,2,FALSE)</f>
        <v>BW Universe Changes Deployment</v>
      </c>
      <c r="E19" s="54" t="str">
        <f>VLOOKUP(A19,[1]RawData!A:DJ,20,FALSE)</f>
        <v>CR (Internal)</v>
      </c>
      <c r="F19" s="51" t="str">
        <f>VLOOKUP(A19,[1]RawData!A:DJ,21,FALSE)</f>
        <v>LIVE</v>
      </c>
      <c r="G19" s="51" t="str">
        <f>VLOOKUP(A19,[1]RawData!A:DJ,3,FALSE)</f>
        <v>B2 - Awaiting ME/Data Office/MR HLE quote</v>
      </c>
      <c r="H19" s="58">
        <f t="shared" si="0"/>
        <v>0</v>
      </c>
      <c r="I19" s="58" t="str">
        <f>IF(ISNA(VLOOKUP(A19,[1]PrioritisationVariables!L:P,3,FALSE)),"",(VLOOKUP(A19,[1]PrioritisationVariables!L:P,3,FALSE)))</f>
        <v/>
      </c>
      <c r="J19" s="59" t="str">
        <f>IF(ISNA(VLOOKUP(A19,[1]PrioritisationVariables!L:P,5,FALSE)),"",(VLOOKUP(A19,[1]PrioritisationVariables!L:P,5,FALSE)))</f>
        <v/>
      </c>
      <c r="K19" s="57" t="str">
        <f>IF(F19="LIVE",IF(VLOOKUP(A19,[1]RawData!A:DJ,79,FALSE)="","No Platform",VLOOKUP(A19,[1]RawData!A:DJ,79,FALSE)),"")</f>
        <v>Data Office</v>
      </c>
      <c r="L19" s="57">
        <f>IF(VLOOKUP(A19,[1]RawData!A:DJ,9,FALSE)="","No Date",VLOOKUP(A19,[1]RawData!A:DJ,9,FALSE))</f>
        <v>43301</v>
      </c>
      <c r="M19" s="60" t="str">
        <f>VLOOKUP(A19,[1]RawData!A:DJ,16,FALSE)</f>
        <v/>
      </c>
      <c r="N19" s="57" t="str">
        <f>IF(F19="LIVE",IF(VLOOKUP(A19,[1]RawData!A:DJ,19,FALSE)="","No Project Manager",VLOOKUP(A19,[1]RawData!A:DJ,19,FALSE)),"")</f>
        <v>Jo Duncan</v>
      </c>
      <c r="O19" s="61" t="str">
        <f>VLOOKUP(A19,[1]RawData!A:DJ,77,FALSE)</f>
        <v/>
      </c>
      <c r="P19" s="60" t="str">
        <f>VLOOKUP(A19,[1]RawData!A:DJ,78,FALSE)</f>
        <v/>
      </c>
      <c r="Q19" s="57" t="str">
        <f>IF(F19="LIVE",IF(VLOOKUP(A19,[1]RawData!A:DJ,81,FALSE)="","No Delivery Team",VLOOKUP(A19,[1]RawData!A:DJ,81,FALSE)),"")</f>
        <v>Third Party SI / Service Provider</v>
      </c>
      <c r="R19" s="60" t="str">
        <f>VLOOKUP(A19,[1]RawData!A:DJ,80,FALSE)</f>
        <v>XO3693</v>
      </c>
      <c r="S19" s="57" t="str">
        <f>IF(F19="LIVE",IF(VLOOKUP(A19,[1]RawData!A:DJ,60,FALSE)="","No Date",VLOOKUP(A19,[1]RawData!A:DJ,60,FALSE)),"")</f>
        <v>No Date</v>
      </c>
      <c r="T19" s="57" t="str">
        <f>IF(VLOOKUP(A19,[1]RawData!A:DJ,61,FALSE)="","No Date",VLOOKUP(A19,[1]RawData!A:DJ,61,FALSE))</f>
        <v>No Date</v>
      </c>
      <c r="U19" s="57">
        <f>IF(F19="LIVE",IF(VLOOKUP(A19,[1]RawData!A:DJ,11,FALSE)="","No Date",VLOOKUP(A19,[1]RawData!A:DJ,11,FALSE)),"")</f>
        <v>43343</v>
      </c>
      <c r="V19" s="57" t="str">
        <f>IF(F19="LIVE",IF(VLOOKUP(A19,[1]RawData!A:DJ,82,FALSE)="","No Application",VLOOKUP(A19,[1]RawData!A:DJ,82,FALSE)),"")</f>
        <v>BW</v>
      </c>
      <c r="W19" s="57" t="str">
        <f>IF(F19="LIVE",IF(VLOOKUP(A19,[1]RawData!A:DJ,83,FALSE)="","No Process",VLOOKUP(A19,[1]RawData!A:DJ,83,FALSE)),"")</f>
        <v>Other</v>
      </c>
      <c r="X19" s="57" t="str">
        <f>IF(F19="LIVE",IF(VLOOKUP(A19,[1]RawData!A:DJ,84,FALSE)="","No Delivery Effort",VLOOKUP(A19,[1]RawData!A:DJ,84,FALSE)),"")</f>
        <v>0-30 days</v>
      </c>
      <c r="Y19" s="60" t="b">
        <f>VLOOKUP(A19,[1]RawData!A:DJ,85,FALSE)</f>
        <v>1</v>
      </c>
      <c r="Z19" s="57" t="str">
        <f>IF((AND(F19="LIVE",Y19=TRUE)),IF(VLOOKUP(A19,[1]RawData!A:DJ,86,FALSE)="","No Workaround Accountability",VLOOKUP(A19,[1]RawData!A:DJ,86,FALSE)),"")</f>
        <v>Xoserve</v>
      </c>
      <c r="AA19" s="57" t="str">
        <f>IF((AND(F19="LIVE",Y19=TRUE)),IF(VLOOKUP(A19,[1]RawData!A:DJ,98,FALSE)="","No Workaround Frequency",VLOOKUP(A19,[1]RawData!A:DJ,98,FALSE)),"")</f>
        <v>Monthly</v>
      </c>
      <c r="AB19" s="57" t="str">
        <f>IF((AND(F19="LIVE",Y19=TRUE)),IF(VLOOKUP(A19,[1]RawData!A:DJ,99,FALSE)="","No Xoserve FTEs",VLOOKUP(A19,[1]RawData!A:DJ,99,FALSE)),"")</f>
        <v>Two to Five</v>
      </c>
      <c r="AC19" s="57" t="str">
        <f>IF((AND(F19="LIVE",Y19=TRUE)),IF(VLOOKUP(A19,[1]RawData!A:DJ,94,FALSE)="","No Workaround Intensity",VLOOKUP(A19,[1]RawData!A:DJ,94,FALSE)),"")</f>
        <v>High</v>
      </c>
      <c r="AD19" s="57">
        <f>IF((AND(F19="LIVE",Y19=TRUE)),IF(VLOOKUP(A19,[1]RawData!A:DJ,87,FALSE)="","No Lifespan Date",VLOOKUP(A19,[1]RawData!A:DJ,87,FALSE)),"")</f>
        <v>43465</v>
      </c>
      <c r="AE19" s="57" t="str">
        <f>IF(F19="LIVE",IF(VLOOKUP(A19,[1]RawData!A:DJ,100,FALSE)="","No Change Driver",VLOOKUP(A19,[1]RawData!A:DJ,100,FALSE)),"")</f>
        <v>Xoserve Internal CR (business improvement initiative)</v>
      </c>
      <c r="AF19" s="57" t="str">
        <f>IF(F19="LIVE",IF(VLOOKUP(A19,[1]RawData!A:DJ,101,FALSE)="","No Change Beneficiary",VLOOKUP(A19,[1]RawData!A:DJ,101,FALSE)),"")</f>
        <v>Xoserve Only</v>
      </c>
      <c r="AG19" s="57" t="b">
        <f>VLOOKUP(A19,[1]RawData!A:DJ,102,FALSE)</f>
        <v>0</v>
      </c>
      <c r="AH19" s="57" t="b">
        <f>VLOOKUP(A19,[1]RawData!A:DJ,103,FALSE)</f>
        <v>0</v>
      </c>
      <c r="AI19" s="57" t="b">
        <f>VLOOKUP(A19,[1]RawData!A:DJ,104,FALSE)</f>
        <v>0</v>
      </c>
      <c r="AJ19" s="57" t="str">
        <f>IF(F19="LIVE",IF(VLOOKUP(A19,[1]RawData!A:DJ,106,FALSE)="","No DSC Service Area",VLOOKUP(A19,[1]RawData!A:DJ,106,FALSE)),"")</f>
        <v>Service Area 23: Internal</v>
      </c>
      <c r="AK19" s="57" t="str">
        <f>IF(F19="LIVE",IF(VLOOKUP(A19,[1]RawData!A:DJ,107,FALSE)="","No Number of impacted DSC Service Areas",VLOOKUP(A19,[1]RawData!A:DJ,107,FALSE)),"")</f>
        <v>None (Xoserve internal initiative)</v>
      </c>
      <c r="AL19" s="57" t="str">
        <f>IF(F19="LIVE",IF(VLOOKUP(A19,[1]RawData!A:DJ,108,FALSE)="","No Change Improvement Scale",VLOOKUP(A19,[1]RawData!A:DJ,108,FALSE)),"")</f>
        <v>High</v>
      </c>
      <c r="AM19" s="60" t="b">
        <f>VLOOKUP(A19,[1]RawData!A:DJ,88,FALSE)</f>
        <v>0</v>
      </c>
      <c r="AN19" s="60" t="b">
        <f>VLOOKUP(A19,[1]RawData!A:DJ,90,FALSE)</f>
        <v>0</v>
      </c>
      <c r="AO19" s="60" t="b">
        <f>VLOOKUP(A19,[1]RawData!A:DJ,89,FALSE)</f>
        <v>0</v>
      </c>
      <c r="AP19" s="60" t="b">
        <f>VLOOKUP(A19,[1]RawData!A:DJ,109,FALSE)</f>
        <v>0</v>
      </c>
      <c r="AQ19" s="60" t="b">
        <f>VLOOKUP(A19,[1]RawData!A:DJ,96,FALSE)</f>
        <v>0</v>
      </c>
      <c r="AR19" s="60" t="b">
        <f>VLOOKUP(A19,[1]RawData!A:DJ,110,FALSE)</f>
        <v>0</v>
      </c>
      <c r="AS19" s="57" t="str">
        <f>IF(VLOOKUP($A19,[1]RawData!$A:$DJ,111,FALSE)="","No Date",VLOOKUP($A19,[1]RawData!$A:$DJ,111,FALSE))</f>
        <v>No Date</v>
      </c>
      <c r="AT19" s="57" t="str">
        <f>IF(VLOOKUP($A19,[1]RawData!$A:$DJ,112,FALSE)="","No Date",VLOOKUP($A19,[1]RawData!$A:$DJ,112,FALSE))</f>
        <v>No Date</v>
      </c>
      <c r="AU19" s="57" t="str">
        <f>IF(VLOOKUP($A19,[1]RawData!$A:$DJ,114,FALSE)="","No Date",VLOOKUP($A19,[1]RawData!$A:$DJ,114,FALSE))</f>
        <v>No Date</v>
      </c>
      <c r="AV19" s="57" t="str">
        <f>IF(VLOOKUP($A19,[1]RawData!$A:$DJ,113,FALSE)="","No Date",VLOOKUP($A19,[1]RawData!$A:$DJ,113,FALSE))</f>
        <v>No Date</v>
      </c>
    </row>
    <row r="20" spans="1:48" s="56" customFormat="1" ht="14.45" x14ac:dyDescent="0.3">
      <c r="A20" s="62" t="s">
        <v>160</v>
      </c>
      <c r="B20" s="54" t="str">
        <f>VLOOKUP(G20,[1]StatusMappings!A:B,2,FALSE)</f>
        <v>2. Change sanction/approved and in project delivery</v>
      </c>
      <c r="D20" s="54" t="str">
        <f>VLOOKUP(A20,[1]RawData!A:DJ,2,FALSE)</f>
        <v>Class 3 &amp; 4  Energy Comparison Report</v>
      </c>
      <c r="E20" s="54" t="str">
        <f>VLOOKUP(A20,[1]RawData!A:DJ,20,FALSE)</f>
        <v>CR (Internal)</v>
      </c>
      <c r="F20" s="51" t="str">
        <f>VLOOKUP(A20,[1]RawData!A:DJ,21,FALSE)</f>
        <v>LIVE</v>
      </c>
      <c r="G20" s="51" t="str">
        <f>VLOOKUP(A20,[1]RawData!A:DJ,3,FALSE)</f>
        <v>D1 - Change in delivery</v>
      </c>
      <c r="H20" s="58">
        <f t="shared" si="0"/>
        <v>0</v>
      </c>
      <c r="I20" s="58" t="str">
        <f>IF(ISNA(VLOOKUP(A20,[1]PrioritisationVariables!L:P,3,FALSE)),"",(VLOOKUP(A20,[1]PrioritisationVariables!L:P,3,FALSE)))</f>
        <v/>
      </c>
      <c r="J20" s="59" t="str">
        <f>IF(ISNA(VLOOKUP(A20,[1]PrioritisationVariables!L:P,5,FALSE)),"",(VLOOKUP(A20,[1]PrioritisationVariables!L:P,5,FALSE)))</f>
        <v/>
      </c>
      <c r="K20" s="57" t="str">
        <f>IF(F20="LIVE",IF(VLOOKUP(A20,[1]RawData!A:DJ,79,FALSE)="","No Platform",VLOOKUP(A20,[1]RawData!A:DJ,79,FALSE)),"")</f>
        <v>Data Office</v>
      </c>
      <c r="L20" s="57">
        <f>IF(VLOOKUP(A20,[1]RawData!A:DJ,9,FALSE)="","No Date",VLOOKUP(A20,[1]RawData!A:DJ,9,FALSE))</f>
        <v>43245</v>
      </c>
      <c r="M20" s="60" t="str">
        <f>VLOOKUP(A20,[1]RawData!A:DJ,16,FALSE)</f>
        <v>Jo Tedd</v>
      </c>
      <c r="N20" s="57" t="str">
        <f>IF(F20="LIVE",IF(VLOOKUP(A20,[1]RawData!A:DJ,19,FALSE)="","No Project Manager",VLOOKUP(A20,[1]RawData!A:DJ,19,FALSE)),"")</f>
        <v>Jo Duncan</v>
      </c>
      <c r="O20" s="61" t="str">
        <f>VLOOKUP(A20,[1]RawData!A:DJ,77,FALSE)</f>
        <v/>
      </c>
      <c r="P20" s="60" t="str">
        <f>VLOOKUP(A20,[1]RawData!A:DJ,78,FALSE)</f>
        <v/>
      </c>
      <c r="Q20" s="57" t="str">
        <f>IF(F20="LIVE",IF(VLOOKUP(A20,[1]RawData!A:DJ,81,FALSE)="","No Delivery Team",VLOOKUP(A20,[1]RawData!A:DJ,81,FALSE)),"")</f>
        <v>Xoserve Resource</v>
      </c>
      <c r="R20" s="60" t="str">
        <f>VLOOKUP(A20,[1]RawData!A:DJ,80,FALSE)</f>
        <v/>
      </c>
      <c r="S20" s="57">
        <f>IF(F20="LIVE",IF(VLOOKUP(A20,[1]RawData!A:DJ,60,FALSE)="","No Date",VLOOKUP(A20,[1]RawData!A:DJ,60,FALSE)),"")</f>
        <v>43311</v>
      </c>
      <c r="T20" s="57" t="str">
        <f>IF(VLOOKUP(A20,[1]RawData!A:DJ,61,FALSE)="","No Date",VLOOKUP(A20,[1]RawData!A:DJ,61,FALSE))</f>
        <v>No Date</v>
      </c>
      <c r="U20" s="57">
        <f>IF(F20="LIVE",IF(VLOOKUP(A20,[1]RawData!A:DJ,11,FALSE)="","No Date",VLOOKUP(A20,[1]RawData!A:DJ,11,FALSE)),"")</f>
        <v>43282</v>
      </c>
      <c r="V20" s="57" t="str">
        <f>IF(F20="LIVE",IF(VLOOKUP(A20,[1]RawData!A:DJ,82,FALSE)="","No Application",VLOOKUP(A20,[1]RawData!A:DJ,82,FALSE)),"")</f>
        <v>Gemini</v>
      </c>
      <c r="W20" s="57" t="str">
        <f>IF(F20="LIVE",IF(VLOOKUP(A20,[1]RawData!A:DJ,83,FALSE)="","No Process",VLOOKUP(A20,[1]RawData!A:DJ,83,FALSE)),"")</f>
        <v>Invoicing</v>
      </c>
      <c r="X20" s="57" t="str">
        <f>IF(F20="LIVE",IF(VLOOKUP(A20,[1]RawData!A:DJ,84,FALSE)="","No Delivery Effort",VLOOKUP(A20,[1]RawData!A:DJ,84,FALSE)),"")</f>
        <v>30-60 days</v>
      </c>
      <c r="Y20" s="60" t="b">
        <f>VLOOKUP(A20,[1]RawData!A:DJ,85,FALSE)</f>
        <v>0</v>
      </c>
      <c r="Z20" s="57" t="str">
        <f>IF((AND(F20="LIVE",Y20=TRUE)),IF(VLOOKUP(A20,[1]RawData!A:DJ,86,FALSE)="","No Workaround Accountability",VLOOKUP(A20,[1]RawData!A:DJ,86,FALSE)),"")</f>
        <v/>
      </c>
      <c r="AA20" s="57" t="str">
        <f>IF((AND(F20="LIVE",Y20=TRUE)),IF(VLOOKUP(A20,[1]RawData!A:DJ,98,FALSE)="","No Workaround Frequency",VLOOKUP(A20,[1]RawData!A:DJ,98,FALSE)),"")</f>
        <v/>
      </c>
      <c r="AB20" s="57" t="str">
        <f>IF((AND(F20="LIVE",Y20=TRUE)),IF(VLOOKUP(A20,[1]RawData!A:DJ,99,FALSE)="","No Xoserve FTEs",VLOOKUP(A20,[1]RawData!A:DJ,99,FALSE)),"")</f>
        <v/>
      </c>
      <c r="AC20" s="57" t="str">
        <f>IF((AND(F20="LIVE",Y20=TRUE)),IF(VLOOKUP(A20,[1]RawData!A:DJ,94,FALSE)="","No Workaround Intensity",VLOOKUP(A20,[1]RawData!A:DJ,94,FALSE)),"")</f>
        <v/>
      </c>
      <c r="AD20" s="57" t="str">
        <f>IF((AND(F20="LIVE",Y20=TRUE)),IF(VLOOKUP(A20,[1]RawData!A:DJ,87,FALSE)="","No Lifespan Date",VLOOKUP(A20,[1]RawData!A:DJ,87,FALSE)),"")</f>
        <v/>
      </c>
      <c r="AE20" s="57" t="str">
        <f>IF(F20="LIVE",IF(VLOOKUP(A20,[1]RawData!A:DJ,100,FALSE)="","No Change Driver",VLOOKUP(A20,[1]RawData!A:DJ,100,FALSE)),"")</f>
        <v>Xoserve Internal CR (business improvement initiative)</v>
      </c>
      <c r="AF20" s="57" t="str">
        <f>IF(F20="LIVE",IF(VLOOKUP(A20,[1]RawData!A:DJ,101,FALSE)="","No Change Beneficiary",VLOOKUP(A20,[1]RawData!A:DJ,101,FALSE)),"")</f>
        <v>Multiple Market Participants</v>
      </c>
      <c r="AG20" s="57" t="b">
        <f>VLOOKUP(A20,[1]RawData!A:DJ,102,FALSE)</f>
        <v>1</v>
      </c>
      <c r="AH20" s="57" t="b">
        <f>VLOOKUP(A20,[1]RawData!A:DJ,103,FALSE)</f>
        <v>1</v>
      </c>
      <c r="AI20" s="57" t="b">
        <f>VLOOKUP(A20,[1]RawData!A:DJ,104,FALSE)</f>
        <v>0</v>
      </c>
      <c r="AJ20" s="57" t="str">
        <f>IF(F20="LIVE",IF(VLOOKUP(A20,[1]RawData!A:DJ,106,FALSE)="","No DSC Service Area",VLOOKUP(A20,[1]RawData!A:DJ,106,FALSE)),"")</f>
        <v>Service Area 23: Internal</v>
      </c>
      <c r="AK20" s="57" t="str">
        <f>IF(F20="LIVE",IF(VLOOKUP(A20,[1]RawData!A:DJ,107,FALSE)="","No Number of impacted DSC Service Areas",VLOOKUP(A20,[1]RawData!A:DJ,107,FALSE)),"")</f>
        <v>Two to Five</v>
      </c>
      <c r="AL20" s="57" t="str">
        <f>IF(F20="LIVE",IF(VLOOKUP(A20,[1]RawData!A:DJ,108,FALSE)="","No Change Improvement Scale",VLOOKUP(A20,[1]RawData!A:DJ,108,FALSE)),"")</f>
        <v>Medium</v>
      </c>
      <c r="AM20" s="60" t="b">
        <f>VLOOKUP(A20,[1]RawData!A:DJ,88,FALSE)</f>
        <v>0</v>
      </c>
      <c r="AN20" s="60" t="b">
        <f>VLOOKUP(A20,[1]RawData!A:DJ,90,FALSE)</f>
        <v>0</v>
      </c>
      <c r="AO20" s="60" t="b">
        <f>VLOOKUP(A20,[1]RawData!A:DJ,89,FALSE)</f>
        <v>0</v>
      </c>
      <c r="AP20" s="60" t="b">
        <f>VLOOKUP(A20,[1]RawData!A:DJ,109,FALSE)</f>
        <v>0</v>
      </c>
      <c r="AQ20" s="60" t="b">
        <f>VLOOKUP(A20,[1]RawData!A:DJ,96,FALSE)</f>
        <v>1</v>
      </c>
      <c r="AR20" s="60" t="b">
        <f>VLOOKUP(A20,[1]RawData!A:DJ,110,FALSE)</f>
        <v>0</v>
      </c>
      <c r="AS20" s="57" t="str">
        <f>IF(VLOOKUP($A20,[1]RawData!$A:$DJ,111,FALSE)="","No Date",VLOOKUP($A20,[1]RawData!$A:$DJ,111,FALSE))</f>
        <v>No Date</v>
      </c>
      <c r="AT20" s="57" t="str">
        <f>IF(VLOOKUP($A20,[1]RawData!$A:$DJ,112,FALSE)="","No Date",VLOOKUP($A20,[1]RawData!$A:$DJ,112,FALSE))</f>
        <v>No Date</v>
      </c>
      <c r="AU20" s="57" t="str">
        <f>IF(VLOOKUP($A20,[1]RawData!$A:$DJ,114,FALSE)="","No Date",VLOOKUP($A20,[1]RawData!$A:$DJ,114,FALSE))</f>
        <v>No Date</v>
      </c>
      <c r="AV20" s="57" t="str">
        <f>IF(VLOOKUP($A20,[1]RawData!$A:$DJ,113,FALSE)="","No Date",VLOOKUP($A20,[1]RawData!$A:$DJ,113,FALSE))</f>
        <v>No Date</v>
      </c>
    </row>
    <row r="21" spans="1:48" s="56" customFormat="1" ht="14.45" x14ac:dyDescent="0.3">
      <c r="A21" s="62" t="s">
        <v>161</v>
      </c>
      <c r="B21" s="54" t="str">
        <f>VLOOKUP(G21,[1]StatusMappings!A:B,2,FALSE)</f>
        <v>1. Start-Up (Progressing through change governance)</v>
      </c>
      <c r="D21" s="54" t="str">
        <f>VLOOKUP(A21,[1]RawData!A:DJ,2,FALSE)</f>
        <v>SAP BW Accelerator: Table Migration</v>
      </c>
      <c r="E21" s="54" t="str">
        <f>VLOOKUP(A21,[1]RawData!A:DJ,20,FALSE)</f>
        <v>CR (Internal)</v>
      </c>
      <c r="F21" s="51" t="str">
        <f>VLOOKUP(A21,[1]RawData!A:DJ,21,FALSE)</f>
        <v>LIVE</v>
      </c>
      <c r="G21" s="51" t="str">
        <f>VLOOKUP(A21,[1]RawData!A:DJ,3,FALSE)</f>
        <v>C1 - Delivery Business Case/BER in progress</v>
      </c>
      <c r="H21" s="58">
        <f t="shared" si="0"/>
        <v>0</v>
      </c>
      <c r="I21" s="58" t="str">
        <f>IF(ISNA(VLOOKUP(A21,[1]PrioritisationVariables!L:P,3,FALSE)),"",(VLOOKUP(A21,[1]PrioritisationVariables!L:P,3,FALSE)))</f>
        <v/>
      </c>
      <c r="J21" s="59" t="str">
        <f>IF(ISNA(VLOOKUP(A21,[1]PrioritisationVariables!L:P,5,FALSE)),"",(VLOOKUP(A21,[1]PrioritisationVariables!L:P,5,FALSE)))</f>
        <v/>
      </c>
      <c r="K21" s="57" t="str">
        <f>IF(F21="LIVE",IF(VLOOKUP(A21,[1]RawData!A:DJ,79,FALSE)="","No Platform",VLOOKUP(A21,[1]RawData!A:DJ,79,FALSE)),"")</f>
        <v>Data Office</v>
      </c>
      <c r="L21" s="57">
        <f>IF(VLOOKUP(A21,[1]RawData!A:DJ,9,FALSE)="","No Date",VLOOKUP(A21,[1]RawData!A:DJ,9,FALSE))</f>
        <v>43249</v>
      </c>
      <c r="M21" s="60" t="str">
        <f>VLOOKUP(A21,[1]RawData!A:DJ,16,FALSE)</f>
        <v>Fay morris</v>
      </c>
      <c r="N21" s="57" t="str">
        <f>IF(F21="LIVE",IF(VLOOKUP(A21,[1]RawData!A:DJ,19,FALSE)="","No Project Manager",VLOOKUP(A21,[1]RawData!A:DJ,19,FALSE)),"")</f>
        <v>Fay Morris</v>
      </c>
      <c r="O21" s="61" t="str">
        <f>VLOOKUP(A21,[1]RawData!A:DJ,77,FALSE)</f>
        <v/>
      </c>
      <c r="P21" s="60" t="str">
        <f>VLOOKUP(A21,[1]RawData!A:DJ,78,FALSE)</f>
        <v/>
      </c>
      <c r="Q21" s="57" t="str">
        <f>IF(F21="LIVE",IF(VLOOKUP(A21,[1]RawData!A:DJ,81,FALSE)="","No Delivery Team",VLOOKUP(A21,[1]RawData!A:DJ,81,FALSE)),"")</f>
        <v>Third Party SI / Service Provider</v>
      </c>
      <c r="R21" s="60" t="str">
        <f>VLOOKUP(A21,[1]RawData!A:DJ,80,FALSE)</f>
        <v/>
      </c>
      <c r="S21" s="57">
        <f>IF(F21="LIVE",IF(VLOOKUP(A21,[1]RawData!A:DJ,60,FALSE)="","No Date",VLOOKUP(A21,[1]RawData!A:DJ,60,FALSE)),"")</f>
        <v>43497</v>
      </c>
      <c r="T21" s="57" t="str">
        <f>IF(VLOOKUP(A21,[1]RawData!A:DJ,61,FALSE)="","No Date",VLOOKUP(A21,[1]RawData!A:DJ,61,FALSE))</f>
        <v>No Date</v>
      </c>
      <c r="U21" s="57">
        <f>IF(F21="LIVE",IF(VLOOKUP(A21,[1]RawData!A:DJ,11,FALSE)="","No Date",VLOOKUP(A21,[1]RawData!A:DJ,11,FALSE)),"")</f>
        <v>43497</v>
      </c>
      <c r="V21" s="57" t="str">
        <f>IF(F21="LIVE",IF(VLOOKUP(A21,[1]RawData!A:DJ,82,FALSE)="","No Application",VLOOKUP(A21,[1]RawData!A:DJ,82,FALSE)),"")</f>
        <v>BW</v>
      </c>
      <c r="W21" s="57" t="str">
        <f>IF(F21="LIVE",IF(VLOOKUP(A21,[1]RawData!A:DJ,83,FALSE)="","No Process",VLOOKUP(A21,[1]RawData!A:DJ,83,FALSE)),"")</f>
        <v>Other</v>
      </c>
      <c r="X21" s="57" t="str">
        <f>IF(F21="LIVE",IF(VLOOKUP(A21,[1]RawData!A:DJ,84,FALSE)="","No Delivery Effort",VLOOKUP(A21,[1]RawData!A:DJ,84,FALSE)),"")</f>
        <v>100+ days</v>
      </c>
      <c r="Y21" s="60" t="b">
        <f>VLOOKUP(A21,[1]RawData!A:DJ,85,FALSE)</f>
        <v>0</v>
      </c>
      <c r="Z21" s="57" t="str">
        <f>IF((AND(F21="LIVE",Y21=TRUE)),IF(VLOOKUP(A21,[1]RawData!A:DJ,86,FALSE)="","No Workaround Accountability",VLOOKUP(A21,[1]RawData!A:DJ,86,FALSE)),"")</f>
        <v/>
      </c>
      <c r="AA21" s="57" t="str">
        <f>IF((AND(F21="LIVE",Y21=TRUE)),IF(VLOOKUP(A21,[1]RawData!A:DJ,98,FALSE)="","No Workaround Frequency",VLOOKUP(A21,[1]RawData!A:DJ,98,FALSE)),"")</f>
        <v/>
      </c>
      <c r="AB21" s="57" t="str">
        <f>IF((AND(F21="LIVE",Y21=TRUE)),IF(VLOOKUP(A21,[1]RawData!A:DJ,99,FALSE)="","No Xoserve FTEs",VLOOKUP(A21,[1]RawData!A:DJ,99,FALSE)),"")</f>
        <v/>
      </c>
      <c r="AC21" s="57" t="str">
        <f>IF((AND(F21="LIVE",Y21=TRUE)),IF(VLOOKUP(A21,[1]RawData!A:DJ,94,FALSE)="","No Workaround Intensity",VLOOKUP(A21,[1]RawData!A:DJ,94,FALSE)),"")</f>
        <v/>
      </c>
      <c r="AD21" s="57" t="str">
        <f>IF((AND(F21="LIVE",Y21=TRUE)),IF(VLOOKUP(A21,[1]RawData!A:DJ,87,FALSE)="","No Lifespan Date",VLOOKUP(A21,[1]RawData!A:DJ,87,FALSE)),"")</f>
        <v/>
      </c>
      <c r="AE21" s="57" t="str">
        <f>IF(F21="LIVE",IF(VLOOKUP(A21,[1]RawData!A:DJ,100,FALSE)="","No Change Driver",VLOOKUP(A21,[1]RawData!A:DJ,100,FALSE)),"")</f>
        <v>Xoserve Internal CR (business improvement initiative)</v>
      </c>
      <c r="AF21" s="57" t="str">
        <f>IF(F21="LIVE",IF(VLOOKUP(A21,[1]RawData!A:DJ,101,FALSE)="","No Change Beneficiary",VLOOKUP(A21,[1]RawData!A:DJ,101,FALSE)),"")</f>
        <v>Multiple Market Participants</v>
      </c>
      <c r="AG21" s="57" t="b">
        <f>VLOOKUP(A21,[1]RawData!A:DJ,102,FALSE)</f>
        <v>1</v>
      </c>
      <c r="AH21" s="57" t="b">
        <f>VLOOKUP(A21,[1]RawData!A:DJ,103,FALSE)</f>
        <v>1</v>
      </c>
      <c r="AI21" s="57" t="b">
        <f>VLOOKUP(A21,[1]RawData!A:DJ,104,FALSE)</f>
        <v>1</v>
      </c>
      <c r="AJ21" s="57" t="str">
        <f>IF(F21="LIVE",IF(VLOOKUP(A21,[1]RawData!A:DJ,106,FALSE)="","No DSC Service Area",VLOOKUP(A21,[1]RawData!A:DJ,106,FALSE)),"")</f>
        <v>Service Area 23: Internal</v>
      </c>
      <c r="AK21" s="57" t="str">
        <f>IF(F21="LIVE",IF(VLOOKUP(A21,[1]RawData!A:DJ,107,FALSE)="","No Number of impacted DSC Service Areas",VLOOKUP(A21,[1]RawData!A:DJ,107,FALSE)),"")</f>
        <v>None (Xoserve internal initiative)</v>
      </c>
      <c r="AL21" s="57" t="str">
        <f>IF(F21="LIVE",IF(VLOOKUP(A21,[1]RawData!A:DJ,108,FALSE)="","No Change Improvement Scale",VLOOKUP(A21,[1]RawData!A:DJ,108,FALSE)),"")</f>
        <v>Medium</v>
      </c>
      <c r="AM21" s="60" t="b">
        <f>VLOOKUP(A21,[1]RawData!A:DJ,88,FALSE)</f>
        <v>0</v>
      </c>
      <c r="AN21" s="60" t="b">
        <f>VLOOKUP(A21,[1]RawData!A:DJ,90,FALSE)</f>
        <v>0</v>
      </c>
      <c r="AO21" s="60" t="b">
        <f>VLOOKUP(A21,[1]RawData!A:DJ,89,FALSE)</f>
        <v>0</v>
      </c>
      <c r="AP21" s="60" t="b">
        <f>VLOOKUP(A21,[1]RawData!A:DJ,109,FALSE)</f>
        <v>0</v>
      </c>
      <c r="AQ21" s="60" t="b">
        <f>VLOOKUP(A21,[1]RawData!A:DJ,96,FALSE)</f>
        <v>0</v>
      </c>
      <c r="AR21" s="60" t="b">
        <f>VLOOKUP(A21,[1]RawData!A:DJ,110,FALSE)</f>
        <v>0</v>
      </c>
      <c r="AS21" s="57" t="str">
        <f>IF(VLOOKUP($A21,[1]RawData!$A:$DJ,111,FALSE)="","No Date",VLOOKUP($A21,[1]RawData!$A:$DJ,111,FALSE))</f>
        <v>No Date</v>
      </c>
      <c r="AT21" s="57" t="str">
        <f>IF(VLOOKUP($A21,[1]RawData!$A:$DJ,112,FALSE)="","No Date",VLOOKUP($A21,[1]RawData!$A:$DJ,112,FALSE))</f>
        <v>No Date</v>
      </c>
      <c r="AU21" s="57" t="str">
        <f>IF(VLOOKUP($A21,[1]RawData!$A:$DJ,114,FALSE)="","No Date",VLOOKUP($A21,[1]RawData!$A:$DJ,114,FALSE))</f>
        <v>No Date</v>
      </c>
      <c r="AV21" s="57" t="str">
        <f>IF(VLOOKUP($A21,[1]RawData!$A:$DJ,113,FALSE)="","No Date",VLOOKUP($A21,[1]RawData!$A:$DJ,113,FALSE))</f>
        <v>No Date</v>
      </c>
    </row>
    <row r="22" spans="1:48" s="56" customFormat="1" ht="14.45" x14ac:dyDescent="0.3">
      <c r="A22" s="62" t="s">
        <v>123</v>
      </c>
      <c r="B22" s="54" t="str">
        <f>VLOOKUP(G22,[1]StatusMappings!A:B,2,FALSE)</f>
        <v>1. Start-Up (Progressing through change governance)</v>
      </c>
      <c r="D22" s="54" t="str">
        <f>VLOOKUP(A22,[1]RawData!A:DJ,2,FALSE)</f>
        <v>Service Desk Plus/ServiceNow B2B Design Change</v>
      </c>
      <c r="E22" s="54" t="str">
        <f>VLOOKUP(A22,[1]RawData!A:DJ,20,FALSE)</f>
        <v>CR (Internal)</v>
      </c>
      <c r="F22" s="51" t="str">
        <f>VLOOKUP(A22,[1]RawData!A:DJ,21,FALSE)</f>
        <v>LIVE</v>
      </c>
      <c r="G22" s="51" t="str">
        <f>VLOOKUP(A22,[1]RawData!A:DJ,3,FALSE)</f>
        <v>B1 - Start Up In Progress (Awaiting PAT/RACI)</v>
      </c>
      <c r="H22" s="58">
        <f t="shared" si="0"/>
        <v>0</v>
      </c>
      <c r="I22" s="58" t="str">
        <f>IF(ISNA(VLOOKUP(A22,[1]PrioritisationVariables!L:P,3,FALSE)),"",(VLOOKUP(A22,[1]PrioritisationVariables!L:P,3,FALSE)))</f>
        <v/>
      </c>
      <c r="J22" s="59" t="str">
        <f>IF(ISNA(VLOOKUP(A22,[1]PrioritisationVariables!L:P,5,FALSE)),"",(VLOOKUP(A22,[1]PrioritisationVariables!L:P,5,FALSE)))</f>
        <v/>
      </c>
      <c r="K22" s="57" t="str">
        <f>IF(F22="LIVE",IF(VLOOKUP(A22,[1]RawData!A:DJ,79,FALSE)="","No Platform",VLOOKUP(A22,[1]RawData!A:DJ,79,FALSE)),"")</f>
        <v>T &amp; SS</v>
      </c>
      <c r="L22" s="57">
        <f>IF(VLOOKUP(A22,[1]RawData!A:DJ,9,FALSE)="","No Date",VLOOKUP(A22,[1]RawData!A:DJ,9,FALSE))</f>
        <v>43206</v>
      </c>
      <c r="M22" s="60" t="str">
        <f>VLOOKUP(A22,[1]RawData!A:DJ,16,FALSE)</f>
        <v>Luke Moise</v>
      </c>
      <c r="N22" s="57" t="str">
        <f>IF(F22="LIVE",IF(VLOOKUP(A22,[1]RawData!A:DJ,19,FALSE)="","No Project Manager",VLOOKUP(A22,[1]RawData!A:DJ,19,FALSE)),"")</f>
        <v>Luke Moise</v>
      </c>
      <c r="O22" s="61" t="str">
        <f>VLOOKUP(A22,[1]RawData!A:DJ,77,FALSE)</f>
        <v>0</v>
      </c>
      <c r="P22" s="60" t="str">
        <f>VLOOKUP(A22,[1]RawData!A:DJ,78,FALSE)</f>
        <v/>
      </c>
      <c r="Q22" s="57" t="str">
        <f>IF(F22="LIVE",IF(VLOOKUP(A22,[1]RawData!A:DJ,81,FALSE)="","No Delivery Team",VLOOKUP(A22,[1]RawData!A:DJ,81,FALSE)),"")</f>
        <v>Third Party SI / Service Provider</v>
      </c>
      <c r="R22" s="60" t="str">
        <f>VLOOKUP(A22,[1]RawData!A:DJ,80,FALSE)</f>
        <v/>
      </c>
      <c r="S22" s="57">
        <f>IF(F22="LIVE",IF(VLOOKUP(A22,[1]RawData!A:DJ,60,FALSE)="","No Date",VLOOKUP(A22,[1]RawData!A:DJ,60,FALSE)),"")</f>
        <v>43466</v>
      </c>
      <c r="T22" s="57" t="str">
        <f>IF(VLOOKUP(A22,[1]RawData!A:DJ,61,FALSE)="","No Date",VLOOKUP(A22,[1]RawData!A:DJ,61,FALSE))</f>
        <v>No Date</v>
      </c>
      <c r="U22" s="57">
        <f>IF(F22="LIVE",IF(VLOOKUP(A22,[1]RawData!A:DJ,11,FALSE)="","No Date",VLOOKUP(A22,[1]RawData!A:DJ,11,FALSE)),"")</f>
        <v>43477</v>
      </c>
      <c r="V22" s="57" t="str">
        <f>IF(F22="LIVE",IF(VLOOKUP(A22,[1]RawData!A:DJ,82,FALSE)="","No Application",VLOOKUP(A22,[1]RawData!A:DJ,82,FALSE)),"")</f>
        <v>Other</v>
      </c>
      <c r="W22" s="57" t="str">
        <f>IF(F22="LIVE",IF(VLOOKUP(A22,[1]RawData!A:DJ,83,FALSE)="","No Process",VLOOKUP(A22,[1]RawData!A:DJ,83,FALSE)),"")</f>
        <v>Other</v>
      </c>
      <c r="X22" s="57" t="str">
        <f>IF(F22="LIVE",IF(VLOOKUP(A22,[1]RawData!A:DJ,84,FALSE)="","No Delivery Effort",VLOOKUP(A22,[1]RawData!A:DJ,84,FALSE)),"")</f>
        <v>0-30 days</v>
      </c>
      <c r="Y22" s="60" t="b">
        <f>VLOOKUP(A22,[1]RawData!A:DJ,85,FALSE)</f>
        <v>1</v>
      </c>
      <c r="Z22" s="57" t="str">
        <f>IF((AND(F22="LIVE",Y22=TRUE)),IF(VLOOKUP(A22,[1]RawData!A:DJ,86,FALSE)="","No Workaround Accountability",VLOOKUP(A22,[1]RawData!A:DJ,86,FALSE)),"")</f>
        <v>Xoserve</v>
      </c>
      <c r="AA22" s="57" t="str">
        <f>IF((AND(F22="LIVE",Y22=TRUE)),IF(VLOOKUP(A22,[1]RawData!A:DJ,98,FALSE)="","No Workaround Frequency",VLOOKUP(A22,[1]RawData!A:DJ,98,FALSE)),"")</f>
        <v>Weekly</v>
      </c>
      <c r="AB22" s="57" t="str">
        <f>IF((AND(F22="LIVE",Y22=TRUE)),IF(VLOOKUP(A22,[1]RawData!A:DJ,99,FALSE)="","No Xoserve FTEs",VLOOKUP(A22,[1]RawData!A:DJ,99,FALSE)),"")</f>
        <v>One</v>
      </c>
      <c r="AC22" s="57" t="str">
        <f>IF((AND(F22="LIVE",Y22=TRUE)),IF(VLOOKUP(A22,[1]RawData!A:DJ,94,FALSE)="","No Workaround Intensity",VLOOKUP(A22,[1]RawData!A:DJ,94,FALSE)),"")</f>
        <v>Medium</v>
      </c>
      <c r="AD22" s="57">
        <f>IF((AND(F22="LIVE",Y22=TRUE)),IF(VLOOKUP(A22,[1]RawData!A:DJ,87,FALSE)="","No Lifespan Date",VLOOKUP(A22,[1]RawData!A:DJ,87,FALSE)),"")</f>
        <v>43235</v>
      </c>
      <c r="AE22" s="57" t="str">
        <f>IF(F22="LIVE",IF(VLOOKUP(A22,[1]RawData!A:DJ,100,FALSE)="","No Change Driver",VLOOKUP(A22,[1]RawData!A:DJ,100,FALSE)),"")</f>
        <v>Xoserve Internal CR (business improvement initiative)</v>
      </c>
      <c r="AF22" s="57" t="str">
        <f>IF(F22="LIVE",IF(VLOOKUP(A22,[1]RawData!A:DJ,101,FALSE)="","No Change Beneficiary",VLOOKUP(A22,[1]RawData!A:DJ,101,FALSE)),"")</f>
        <v>Xoserve Only</v>
      </c>
      <c r="AG22" s="57" t="b">
        <f>VLOOKUP(A22,[1]RawData!A:DJ,102,FALSE)</f>
        <v>0</v>
      </c>
      <c r="AH22" s="57" t="b">
        <f>VLOOKUP(A22,[1]RawData!A:DJ,103,FALSE)</f>
        <v>0</v>
      </c>
      <c r="AI22" s="57" t="b">
        <f>VLOOKUP(A22,[1]RawData!A:DJ,104,FALSE)</f>
        <v>0</v>
      </c>
      <c r="AJ22" s="57" t="str">
        <f>IF(F22="LIVE",IF(VLOOKUP(A22,[1]RawData!A:DJ,106,FALSE)="","No DSC Service Area",VLOOKUP(A22,[1]RawData!A:DJ,106,FALSE)),"")</f>
        <v>Service Area 23: Internal</v>
      </c>
      <c r="AK22" s="57" t="str">
        <f>IF(F22="LIVE",IF(VLOOKUP(A22,[1]RawData!A:DJ,107,FALSE)="","No Number of impacted DSC Service Areas",VLOOKUP(A22,[1]RawData!A:DJ,107,FALSE)),"")</f>
        <v>None (Xoserve internal initiative)</v>
      </c>
      <c r="AL22" s="57" t="str">
        <f>IF(F22="LIVE",IF(VLOOKUP(A22,[1]RawData!A:DJ,108,FALSE)="","No Change Improvement Scale",VLOOKUP(A22,[1]RawData!A:DJ,108,FALSE)),"")</f>
        <v>Low</v>
      </c>
      <c r="AM22" s="60" t="b">
        <f>VLOOKUP(A22,[1]RawData!A:DJ,88,FALSE)</f>
        <v>0</v>
      </c>
      <c r="AN22" s="60" t="b">
        <f>VLOOKUP(A22,[1]RawData!A:DJ,90,FALSE)</f>
        <v>0</v>
      </c>
      <c r="AO22" s="60" t="b">
        <f>VLOOKUP(A22,[1]RawData!A:DJ,89,FALSE)</f>
        <v>0</v>
      </c>
      <c r="AP22" s="60" t="b">
        <f>VLOOKUP(A22,[1]RawData!A:DJ,109,FALSE)</f>
        <v>0</v>
      </c>
      <c r="AQ22" s="60" t="b">
        <f>VLOOKUP(A22,[1]RawData!A:DJ,96,FALSE)</f>
        <v>0</v>
      </c>
      <c r="AR22" s="60" t="b">
        <f>VLOOKUP(A22,[1]RawData!A:DJ,110,FALSE)</f>
        <v>0</v>
      </c>
      <c r="AS22" s="57" t="str">
        <f>IF(VLOOKUP($A22,[1]RawData!$A:$DJ,111,FALSE)="","No Date",VLOOKUP($A22,[1]RawData!$A:$DJ,111,FALSE))</f>
        <v>No Date</v>
      </c>
      <c r="AT22" s="57" t="str">
        <f>IF(VLOOKUP($A22,[1]RawData!$A:$DJ,112,FALSE)="","No Date",VLOOKUP($A22,[1]RawData!$A:$DJ,112,FALSE))</f>
        <v>No Date</v>
      </c>
      <c r="AU22" s="57" t="str">
        <f>IF(VLOOKUP($A22,[1]RawData!$A:$DJ,114,FALSE)="","No Date",VLOOKUP($A22,[1]RawData!$A:$DJ,114,FALSE))</f>
        <v>No Date</v>
      </c>
      <c r="AV22" s="57" t="str">
        <f>IF(VLOOKUP($A22,[1]RawData!$A:$DJ,113,FALSE)="","No Date",VLOOKUP($A22,[1]RawData!$A:$DJ,113,FALSE))</f>
        <v>No Date</v>
      </c>
    </row>
    <row r="23" spans="1:48" s="56" customFormat="1" ht="14.45" x14ac:dyDescent="0.3">
      <c r="A23" s="62" t="s">
        <v>120</v>
      </c>
      <c r="B23" s="54" t="str">
        <f>VLOOKUP(G23,[1]StatusMappings!A:B,2,FALSE)</f>
        <v>1. Start-Up (Progressing through change governance)</v>
      </c>
      <c r="D23" s="54" t="str">
        <f>VLOOKUP(A23,[1]RawData!A:DJ,2,FALSE)</f>
        <v>Changes to Gemini system to provide Business User access to Class 1 &amp; 2 Energy values, to view &amp; update &amp; include additional data items in existing system generated reports</v>
      </c>
      <c r="E23" s="54" t="str">
        <f>VLOOKUP(A23,[1]RawData!A:DJ,20,FALSE)</f>
        <v>CR (Internal)</v>
      </c>
      <c r="F23" s="51" t="str">
        <f>VLOOKUP(A23,[1]RawData!A:DJ,21,FALSE)</f>
        <v>LIVE</v>
      </c>
      <c r="G23" s="51" t="str">
        <f>VLOOKUP(A23,[1]RawData!A:DJ,3,FALSE)</f>
        <v>C1 - Delivery Business Case/BER in progress</v>
      </c>
      <c r="H23" s="58">
        <f t="shared" si="0"/>
        <v>0</v>
      </c>
      <c r="I23" s="58" t="str">
        <f>IF(ISNA(VLOOKUP(A23,[1]PrioritisationVariables!L:P,3,FALSE)),"",(VLOOKUP(A23,[1]PrioritisationVariables!L:P,3,FALSE)))</f>
        <v/>
      </c>
      <c r="J23" s="59" t="str">
        <f>IF(ISNA(VLOOKUP(A23,[1]PrioritisationVariables!L:P,5,FALSE)),"",(VLOOKUP(A23,[1]PrioritisationVariables!L:P,5,FALSE)))</f>
        <v/>
      </c>
      <c r="K23" s="57" t="str">
        <f>IF(F23="LIVE",IF(VLOOKUP(A23,[1]RawData!A:DJ,79,FALSE)="","No Platform",VLOOKUP(A23,[1]RawData!A:DJ,79,FALSE)),"")</f>
        <v>T &amp; SS</v>
      </c>
      <c r="L23" s="57">
        <f>IF(VLOOKUP(A23,[1]RawData!A:DJ,9,FALSE)="","No Date",VLOOKUP(A23,[1]RawData!A:DJ,9,FALSE))</f>
        <v>43224</v>
      </c>
      <c r="M23" s="60" t="str">
        <f>VLOOKUP(A23,[1]RawData!A:DJ,16,FALSE)</f>
        <v>Jo Tedd</v>
      </c>
      <c r="N23" s="57" t="str">
        <f>IF(F23="LIVE",IF(VLOOKUP(A23,[1]RawData!A:DJ,19,FALSE)="","No Project Manager",VLOOKUP(A23,[1]RawData!A:DJ,19,FALSE)),"")</f>
        <v>Hannah Reddy</v>
      </c>
      <c r="O23" s="61" t="str">
        <f>VLOOKUP(A23,[1]RawData!A:DJ,77,FALSE)</f>
        <v/>
      </c>
      <c r="P23" s="60" t="str">
        <f>VLOOKUP(A23,[1]RawData!A:DJ,78,FALSE)</f>
        <v/>
      </c>
      <c r="Q23" s="57" t="str">
        <f>IF(F23="LIVE",IF(VLOOKUP(A23,[1]RawData!A:DJ,81,FALSE)="","No Delivery Team",VLOOKUP(A23,[1]RawData!A:DJ,81,FALSE)),"")</f>
        <v>Third Party SI / Service Provider</v>
      </c>
      <c r="R23" s="60" t="str">
        <f>VLOOKUP(A23,[1]RawData!A:DJ,80,FALSE)</f>
        <v>XO3676</v>
      </c>
      <c r="S23" s="57" t="str">
        <f>IF(F23="LIVE",IF(VLOOKUP(A23,[1]RawData!A:DJ,60,FALSE)="","No Date",VLOOKUP(A23,[1]RawData!A:DJ,60,FALSE)),"")</f>
        <v>No Date</v>
      </c>
      <c r="T23" s="57" t="str">
        <f>IF(VLOOKUP(A23,[1]RawData!A:DJ,61,FALSE)="","No Date",VLOOKUP(A23,[1]RawData!A:DJ,61,FALSE))</f>
        <v>No Date</v>
      </c>
      <c r="U23" s="57">
        <f>IF(F23="LIVE",IF(VLOOKUP(A23,[1]RawData!A:DJ,11,FALSE)="","No Date",VLOOKUP(A23,[1]RawData!A:DJ,11,FALSE)),"")</f>
        <v>43251</v>
      </c>
      <c r="V23" s="57" t="str">
        <f>IF(F23="LIVE",IF(VLOOKUP(A23,[1]RawData!A:DJ,82,FALSE)="","No Application",VLOOKUP(A23,[1]RawData!A:DJ,82,FALSE)),"")</f>
        <v>Gemini</v>
      </c>
      <c r="W23" s="57" t="str">
        <f>IF(F23="LIVE",IF(VLOOKUP(A23,[1]RawData!A:DJ,83,FALSE)="","No Process",VLOOKUP(A23,[1]RawData!A:DJ,83,FALSE)),"")</f>
        <v>Invoicing</v>
      </c>
      <c r="X23" s="57" t="str">
        <f>IF(F23="LIVE",IF(VLOOKUP(A23,[1]RawData!A:DJ,84,FALSE)="","No Delivery Effort",VLOOKUP(A23,[1]RawData!A:DJ,84,FALSE)),"")</f>
        <v>60-100 days</v>
      </c>
      <c r="Y23" s="60" t="b">
        <f>VLOOKUP(A23,[1]RawData!A:DJ,85,FALSE)</f>
        <v>1</v>
      </c>
      <c r="Z23" s="57" t="str">
        <f>IF((AND(F23="LIVE",Y23=TRUE)),IF(VLOOKUP(A23,[1]RawData!A:DJ,86,FALSE)="","No Workaround Accountability",VLOOKUP(A23,[1]RawData!A:DJ,86,FALSE)),"")</f>
        <v>Xoserve</v>
      </c>
      <c r="AA23" s="57" t="str">
        <f>IF((AND(F23="LIVE",Y23=TRUE)),IF(VLOOKUP(A23,[1]RawData!A:DJ,98,FALSE)="","No Workaround Frequency",VLOOKUP(A23,[1]RawData!A:DJ,98,FALSE)),"")</f>
        <v>Daily</v>
      </c>
      <c r="AB23" s="57" t="str">
        <f>IF((AND(F23="LIVE",Y23=TRUE)),IF(VLOOKUP(A23,[1]RawData!A:DJ,99,FALSE)="","No Xoserve FTEs",VLOOKUP(A23,[1]RawData!A:DJ,99,FALSE)),"")</f>
        <v>One</v>
      </c>
      <c r="AC23" s="57" t="str">
        <f>IF((AND(F23="LIVE",Y23=TRUE)),IF(VLOOKUP(A23,[1]RawData!A:DJ,94,FALSE)="","No Workaround Intensity",VLOOKUP(A23,[1]RawData!A:DJ,94,FALSE)),"")</f>
        <v>Medium</v>
      </c>
      <c r="AD23" s="57">
        <f>IF((AND(F23="LIVE",Y23=TRUE)),IF(VLOOKUP(A23,[1]RawData!A:DJ,87,FALSE)="","No Lifespan Date",VLOOKUP(A23,[1]RawData!A:DJ,87,FALSE)),"")</f>
        <v>43462</v>
      </c>
      <c r="AE23" s="57" t="str">
        <f>IF(F23="LIVE",IF(VLOOKUP(A23,[1]RawData!A:DJ,100,FALSE)="","No Change Driver",VLOOKUP(A23,[1]RawData!A:DJ,100,FALSE)),"")</f>
        <v>Xoserve Internal CR (business improvement initiative)</v>
      </c>
      <c r="AF23" s="57" t="str">
        <f>IF(F23="LIVE",IF(VLOOKUP(A23,[1]RawData!A:DJ,101,FALSE)="","No Change Beneficiary",VLOOKUP(A23,[1]RawData!A:DJ,101,FALSE)),"")</f>
        <v>One Market Participant</v>
      </c>
      <c r="AG23" s="57" t="b">
        <f>VLOOKUP(A23,[1]RawData!A:DJ,102,FALSE)</f>
        <v>1</v>
      </c>
      <c r="AH23" s="57" t="b">
        <f>VLOOKUP(A23,[1]RawData!A:DJ,103,FALSE)</f>
        <v>1</v>
      </c>
      <c r="AI23" s="57" t="b">
        <f>VLOOKUP(A23,[1]RawData!A:DJ,104,FALSE)</f>
        <v>1</v>
      </c>
      <c r="AJ23" s="57" t="str">
        <f>IF(F23="LIVE",IF(VLOOKUP(A23,[1]RawData!A:DJ,106,FALSE)="","No DSC Service Area",VLOOKUP(A23,[1]RawData!A:DJ,106,FALSE)),"")</f>
        <v>Service Area 23: Internal</v>
      </c>
      <c r="AK23" s="57" t="str">
        <f>IF(F23="LIVE",IF(VLOOKUP(A23,[1]RawData!A:DJ,107,FALSE)="","No Number of impacted DSC Service Areas",VLOOKUP(A23,[1]RawData!A:DJ,107,FALSE)),"")</f>
        <v>Two to Five</v>
      </c>
      <c r="AL23" s="57" t="str">
        <f>IF(F23="LIVE",IF(VLOOKUP(A23,[1]RawData!A:DJ,108,FALSE)="","No Change Improvement Scale",VLOOKUP(A23,[1]RawData!A:DJ,108,FALSE)),"")</f>
        <v>No Change Improvement Scale</v>
      </c>
      <c r="AM23" s="60" t="b">
        <f>VLOOKUP(A23,[1]RawData!A:DJ,88,FALSE)</f>
        <v>0</v>
      </c>
      <c r="AN23" s="60" t="b">
        <f>VLOOKUP(A23,[1]RawData!A:DJ,90,FALSE)</f>
        <v>0</v>
      </c>
      <c r="AO23" s="60" t="b">
        <f>VLOOKUP(A23,[1]RawData!A:DJ,89,FALSE)</f>
        <v>0</v>
      </c>
      <c r="AP23" s="60" t="b">
        <f>VLOOKUP(A23,[1]RawData!A:DJ,109,FALSE)</f>
        <v>0</v>
      </c>
      <c r="AQ23" s="60" t="b">
        <f>VLOOKUP(A23,[1]RawData!A:DJ,96,FALSE)</f>
        <v>1</v>
      </c>
      <c r="AR23" s="60" t="b">
        <f>VLOOKUP(A23,[1]RawData!A:DJ,110,FALSE)</f>
        <v>0</v>
      </c>
      <c r="AS23" s="57" t="str">
        <f>IF(VLOOKUP($A23,[1]RawData!$A:$DJ,111,FALSE)="","No Date",VLOOKUP($A23,[1]RawData!$A:$DJ,111,FALSE))</f>
        <v>No Date</v>
      </c>
      <c r="AT23" s="57" t="str">
        <f>IF(VLOOKUP($A23,[1]RawData!$A:$DJ,112,FALSE)="","No Date",VLOOKUP($A23,[1]RawData!$A:$DJ,112,FALSE))</f>
        <v>No Date</v>
      </c>
      <c r="AU23" s="57" t="str">
        <f>IF(VLOOKUP($A23,[1]RawData!$A:$DJ,114,FALSE)="","No Date",VLOOKUP($A23,[1]RawData!$A:$DJ,114,FALSE))</f>
        <v>No Date</v>
      </c>
      <c r="AV23" s="57" t="str">
        <f>IF(VLOOKUP($A23,[1]RawData!$A:$DJ,113,FALSE)="","No Date",VLOOKUP($A23,[1]RawData!$A:$DJ,113,FALSE))</f>
        <v>No Date</v>
      </c>
    </row>
    <row r="24" spans="1:48" s="56" customFormat="1" ht="14.45" x14ac:dyDescent="0.3">
      <c r="A24" s="62" t="s">
        <v>125</v>
      </c>
      <c r="B24" s="54" t="str">
        <f>VLOOKUP(G24,[1]StatusMappings!A:B,2,FALSE)</f>
        <v>2. Change sanction/approved and in project delivery</v>
      </c>
      <c r="D24" s="54" t="str">
        <f>VLOOKUP(A24,[1]RawData!A:DJ,2,FALSE)</f>
        <v>New website for Xoserve</v>
      </c>
      <c r="E24" s="54" t="str">
        <f>VLOOKUP(A24,[1]RawData!A:DJ,20,FALSE)</f>
        <v>CR (Internal)</v>
      </c>
      <c r="F24" s="51" t="str">
        <f>VLOOKUP(A24,[1]RawData!A:DJ,21,FALSE)</f>
        <v>LIVE</v>
      </c>
      <c r="G24" s="51" t="str">
        <f>VLOOKUP(A24,[1]RawData!A:DJ,3,FALSE)</f>
        <v>D1 - Change in delivery</v>
      </c>
      <c r="H24" s="58">
        <f t="shared" si="0"/>
        <v>0</v>
      </c>
      <c r="I24" s="58" t="str">
        <f>IF(ISNA(VLOOKUP(A24,[1]PrioritisationVariables!L:P,3,FALSE)),"",(VLOOKUP(A24,[1]PrioritisationVariables!L:P,3,FALSE)))</f>
        <v/>
      </c>
      <c r="J24" s="59" t="str">
        <f>IF(ISNA(VLOOKUP(A24,[1]PrioritisationVariables!L:P,5,FALSE)),"",(VLOOKUP(A24,[1]PrioritisationVariables!L:P,5,FALSE)))</f>
        <v/>
      </c>
      <c r="K24" s="57" t="str">
        <f>IF(F24="LIVE",IF(VLOOKUP(A24,[1]RawData!A:DJ,79,FALSE)="","No Platform",VLOOKUP(A24,[1]RawData!A:DJ,79,FALSE)),"")</f>
        <v>T &amp; SS</v>
      </c>
      <c r="L24" s="57">
        <f>IF(VLOOKUP(A24,[1]RawData!A:DJ,9,FALSE)="","No Date",VLOOKUP(A24,[1]RawData!A:DJ,9,FALSE))</f>
        <v>43178</v>
      </c>
      <c r="M24" s="60" t="str">
        <f>VLOOKUP(A24,[1]RawData!A:DJ,16,FALSE)</f>
        <v>Sarah Bridge</v>
      </c>
      <c r="N24" s="57" t="str">
        <f>IF(F24="LIVE",IF(VLOOKUP(A24,[1]RawData!A:DJ,19,FALSE)="","No Project Manager",VLOOKUP(A24,[1]RawData!A:DJ,19,FALSE)),"")</f>
        <v>Emma Rose</v>
      </c>
      <c r="O24" s="61" t="str">
        <f>VLOOKUP(A24,[1]RawData!A:DJ,77,FALSE)</f>
        <v/>
      </c>
      <c r="P24" s="60" t="str">
        <f>VLOOKUP(A24,[1]RawData!A:DJ,78,FALSE)</f>
        <v/>
      </c>
      <c r="Q24" s="57" t="str">
        <f>IF(F24="LIVE",IF(VLOOKUP(A24,[1]RawData!A:DJ,81,FALSE)="","No Delivery Team",VLOOKUP(A24,[1]RawData!A:DJ,81,FALSE)),"")</f>
        <v>Third Party SI / Service Provider</v>
      </c>
      <c r="R24" s="60" t="str">
        <f>VLOOKUP(A24,[1]RawData!A:DJ,80,FALSE)</f>
        <v/>
      </c>
      <c r="S24" s="57">
        <f>IF(F24="LIVE",IF(VLOOKUP(A24,[1]RawData!A:DJ,60,FALSE)="","No Date",VLOOKUP(A24,[1]RawData!A:DJ,60,FALSE)),"")</f>
        <v>43343</v>
      </c>
      <c r="T24" s="57" t="str">
        <f>IF(VLOOKUP(A24,[1]RawData!A:DJ,61,FALSE)="","No Date",VLOOKUP(A24,[1]RawData!A:DJ,61,FALSE))</f>
        <v>No Date</v>
      </c>
      <c r="U24" s="57">
        <f>IF(F24="LIVE",IF(VLOOKUP(A24,[1]RawData!A:DJ,11,FALSE)="","No Date",VLOOKUP(A24,[1]RawData!A:DJ,11,FALSE)),"")</f>
        <v>43465</v>
      </c>
      <c r="V24" s="57" t="str">
        <f>IF(F24="LIVE",IF(VLOOKUP(A24,[1]RawData!A:DJ,82,FALSE)="","No Application",VLOOKUP(A24,[1]RawData!A:DJ,82,FALSE)),"")</f>
        <v>Other</v>
      </c>
      <c r="W24" s="57" t="str">
        <f>IF(F24="LIVE",IF(VLOOKUP(A24,[1]RawData!A:DJ,83,FALSE)="","No Process",VLOOKUP(A24,[1]RawData!A:DJ,83,FALSE)),"")</f>
        <v>Other</v>
      </c>
      <c r="X24" s="57" t="str">
        <f>IF(F24="LIVE",IF(VLOOKUP(A24,[1]RawData!A:DJ,84,FALSE)="","No Delivery Effort",VLOOKUP(A24,[1]RawData!A:DJ,84,FALSE)),"")</f>
        <v>100+ days</v>
      </c>
      <c r="Y24" s="60" t="b">
        <f>VLOOKUP(A24,[1]RawData!A:DJ,85,FALSE)</f>
        <v>0</v>
      </c>
      <c r="Z24" s="57" t="str">
        <f>IF((AND(F24="LIVE",Y24=TRUE)),IF(VLOOKUP(A24,[1]RawData!A:DJ,86,FALSE)="","No Workaround Accountability",VLOOKUP(A24,[1]RawData!A:DJ,86,FALSE)),"")</f>
        <v/>
      </c>
      <c r="AA24" s="57" t="str">
        <f>IF((AND(F24="LIVE",Y24=TRUE)),IF(VLOOKUP(A24,[1]RawData!A:DJ,98,FALSE)="","No Workaround Frequency",VLOOKUP(A24,[1]RawData!A:DJ,98,FALSE)),"")</f>
        <v/>
      </c>
      <c r="AB24" s="57" t="str">
        <f>IF((AND(F24="LIVE",Y24=TRUE)),IF(VLOOKUP(A24,[1]RawData!A:DJ,99,FALSE)="","No Xoserve FTEs",VLOOKUP(A24,[1]RawData!A:DJ,99,FALSE)),"")</f>
        <v/>
      </c>
      <c r="AC24" s="57" t="str">
        <f>IF((AND(F24="LIVE",Y24=TRUE)),IF(VLOOKUP(A24,[1]RawData!A:DJ,94,FALSE)="","No Workaround Intensity",VLOOKUP(A24,[1]RawData!A:DJ,94,FALSE)),"")</f>
        <v/>
      </c>
      <c r="AD24" s="57" t="str">
        <f>IF((AND(F24="LIVE",Y24=TRUE)),IF(VLOOKUP(A24,[1]RawData!A:DJ,87,FALSE)="","No Lifespan Date",VLOOKUP(A24,[1]RawData!A:DJ,87,FALSE)),"")</f>
        <v/>
      </c>
      <c r="AE24" s="57" t="str">
        <f>IF(F24="LIVE",IF(VLOOKUP(A24,[1]RawData!A:DJ,100,FALSE)="","No Change Driver",VLOOKUP(A24,[1]RawData!A:DJ,100,FALSE)),"")</f>
        <v>Xoserve Internal CR (business improvement initiative)</v>
      </c>
      <c r="AF24" s="57" t="str">
        <f>IF(F24="LIVE",IF(VLOOKUP(A24,[1]RawData!A:DJ,101,FALSE)="","No Change Beneficiary",VLOOKUP(A24,[1]RawData!A:DJ,101,FALSE)),"")</f>
        <v>Multiple Market Groups</v>
      </c>
      <c r="AG24" s="57" t="b">
        <f>VLOOKUP(A24,[1]RawData!A:DJ,102,FALSE)</f>
        <v>1</v>
      </c>
      <c r="AH24" s="57" t="b">
        <f>VLOOKUP(A24,[1]RawData!A:DJ,103,FALSE)</f>
        <v>1</v>
      </c>
      <c r="AI24" s="57" t="b">
        <f>VLOOKUP(A24,[1]RawData!A:DJ,104,FALSE)</f>
        <v>1</v>
      </c>
      <c r="AJ24" s="57" t="str">
        <f>IF(F24="LIVE",IF(VLOOKUP(A24,[1]RawData!A:DJ,106,FALSE)="","No DSC Service Area",VLOOKUP(A24,[1]RawData!A:DJ,106,FALSE)),"")</f>
        <v>Service Area 23: Internal</v>
      </c>
      <c r="AK24" s="57" t="str">
        <f>IF(F24="LIVE",IF(VLOOKUP(A24,[1]RawData!A:DJ,107,FALSE)="","No Number of impacted DSC Service Areas",VLOOKUP(A24,[1]RawData!A:DJ,107,FALSE)),"")</f>
        <v>None (Xoserve internal initiative)</v>
      </c>
      <c r="AL24" s="57" t="str">
        <f>IF(F24="LIVE",IF(VLOOKUP(A24,[1]RawData!A:DJ,108,FALSE)="","No Change Improvement Scale",VLOOKUP(A24,[1]RawData!A:DJ,108,FALSE)),"")</f>
        <v>Medium</v>
      </c>
      <c r="AM24" s="60" t="b">
        <f>VLOOKUP(A24,[1]RawData!A:DJ,88,FALSE)</f>
        <v>0</v>
      </c>
      <c r="AN24" s="60" t="b">
        <f>VLOOKUP(A24,[1]RawData!A:DJ,90,FALSE)</f>
        <v>0</v>
      </c>
      <c r="AO24" s="60" t="b">
        <f>VLOOKUP(A24,[1]RawData!A:DJ,89,FALSE)</f>
        <v>0</v>
      </c>
      <c r="AP24" s="60" t="b">
        <f>VLOOKUP(A24,[1]RawData!A:DJ,109,FALSE)</f>
        <v>0</v>
      </c>
      <c r="AQ24" s="60" t="b">
        <f>VLOOKUP(A24,[1]RawData!A:DJ,96,FALSE)</f>
        <v>0</v>
      </c>
      <c r="AR24" s="60" t="b">
        <f>VLOOKUP(A24,[1]RawData!A:DJ,110,FALSE)</f>
        <v>0</v>
      </c>
      <c r="AS24" s="57" t="str">
        <f>IF(VLOOKUP($A24,[1]RawData!$A:$DJ,111,FALSE)="","No Date",VLOOKUP($A24,[1]RawData!$A:$DJ,111,FALSE))</f>
        <v>No Date</v>
      </c>
      <c r="AT24" s="57" t="str">
        <f>IF(VLOOKUP($A24,[1]RawData!$A:$DJ,112,FALSE)="","No Date",VLOOKUP($A24,[1]RawData!$A:$DJ,112,FALSE))</f>
        <v>No Date</v>
      </c>
      <c r="AU24" s="57" t="str">
        <f>IF(VLOOKUP($A24,[1]RawData!$A:$DJ,114,FALSE)="","No Date",VLOOKUP($A24,[1]RawData!$A:$DJ,114,FALSE))</f>
        <v>No Date</v>
      </c>
      <c r="AV24" s="57" t="str">
        <f>IF(VLOOKUP($A24,[1]RawData!$A:$DJ,113,FALSE)="","No Date",VLOOKUP($A24,[1]RawData!$A:$DJ,113,FALSE))</f>
        <v>No Date</v>
      </c>
    </row>
    <row r="25" spans="1:48" s="56" customFormat="1" ht="14.45" x14ac:dyDescent="0.3">
      <c r="A25" s="62" t="s">
        <v>128</v>
      </c>
      <c r="B25" s="54" t="str">
        <f>VLOOKUP(G25,[1]StatusMappings!A:B,2,FALSE)</f>
        <v>3. Change delivered, awaiting closure approval/sign-off</v>
      </c>
      <c r="D25" s="54" t="str">
        <f>VLOOKUP(A25,[1]RawData!A:DJ,2,FALSE)</f>
        <v>Future Solution for Hosting and Support of www.xoserve.com</v>
      </c>
      <c r="E25" s="54" t="str">
        <f>VLOOKUP(A25,[1]RawData!A:DJ,20,FALSE)</f>
        <v>CR (Internal)</v>
      </c>
      <c r="F25" s="51" t="str">
        <f>VLOOKUP(A25,[1]RawData!A:DJ,21,FALSE)</f>
        <v>LIVE</v>
      </c>
      <c r="G25" s="51" t="str">
        <f>VLOOKUP(A25,[1]RawData!A:DJ,3,FALSE)</f>
        <v>F1 - CCR/Closedown document in progress</v>
      </c>
      <c r="H25" s="58">
        <f t="shared" si="0"/>
        <v>0</v>
      </c>
      <c r="I25" s="58" t="str">
        <f>IF(ISNA(VLOOKUP(A25,[1]PrioritisationVariables!L:P,3,FALSE)),"",(VLOOKUP(A25,[1]PrioritisationVariables!L:P,3,FALSE)))</f>
        <v/>
      </c>
      <c r="J25" s="59" t="str">
        <f>IF(ISNA(VLOOKUP(A25,[1]PrioritisationVariables!L:P,5,FALSE)),"",(VLOOKUP(A25,[1]PrioritisationVariables!L:P,5,FALSE)))</f>
        <v/>
      </c>
      <c r="K25" s="57" t="str">
        <f>IF(F25="LIVE",IF(VLOOKUP(A25,[1]RawData!A:DJ,79,FALSE)="","No Platform",VLOOKUP(A25,[1]RawData!A:DJ,79,FALSE)),"")</f>
        <v>T &amp; SS</v>
      </c>
      <c r="L25" s="57">
        <f>IF(VLOOKUP(A25,[1]RawData!A:DJ,9,FALSE)="","No Date",VLOOKUP(A25,[1]RawData!A:DJ,9,FALSE))</f>
        <v>43074</v>
      </c>
      <c r="M25" s="60" t="str">
        <f>VLOOKUP(A25,[1]RawData!A:DJ,16,FALSE)</f>
        <v>Mohamed Abdel-Gadir</v>
      </c>
      <c r="N25" s="57" t="str">
        <f>IF(F25="LIVE",IF(VLOOKUP(A25,[1]RawData!A:DJ,19,FALSE)="","No Project Manager",VLOOKUP(A25,[1]RawData!A:DJ,19,FALSE)),"")</f>
        <v>Emma Rose</v>
      </c>
      <c r="O25" s="61" t="str">
        <f>VLOOKUP(A25,[1]RawData!A:DJ,77,FALSE)</f>
        <v/>
      </c>
      <c r="P25" s="60" t="str">
        <f>VLOOKUP(A25,[1]RawData!A:DJ,78,FALSE)</f>
        <v/>
      </c>
      <c r="Q25" s="57" t="str">
        <f>IF(F25="LIVE",IF(VLOOKUP(A25,[1]RawData!A:DJ,81,FALSE)="","No Delivery Team",VLOOKUP(A25,[1]RawData!A:DJ,81,FALSE)),"")</f>
        <v>Third Party SI / Service Provider</v>
      </c>
      <c r="R25" s="60" t="str">
        <f>VLOOKUP(A25,[1]RawData!A:DJ,80,FALSE)</f>
        <v/>
      </c>
      <c r="S25" s="57">
        <f>IF(F25="LIVE",IF(VLOOKUP(A25,[1]RawData!A:DJ,60,FALSE)="","No Date",VLOOKUP(A25,[1]RawData!A:DJ,60,FALSE)),"")</f>
        <v>43215</v>
      </c>
      <c r="T25" s="57" t="str">
        <f>IF(VLOOKUP(A25,[1]RawData!A:DJ,61,FALSE)="","No Date",VLOOKUP(A25,[1]RawData!A:DJ,61,FALSE))</f>
        <v>No Date</v>
      </c>
      <c r="U25" s="57">
        <f>IF(F25="LIVE",IF(VLOOKUP(A25,[1]RawData!A:DJ,11,FALSE)="","No Date",VLOOKUP(A25,[1]RawData!A:DJ,11,FALSE)),"")</f>
        <v>43089</v>
      </c>
      <c r="V25" s="57" t="str">
        <f>IF(F25="LIVE",IF(VLOOKUP(A25,[1]RawData!A:DJ,82,FALSE)="","No Application",VLOOKUP(A25,[1]RawData!A:DJ,82,FALSE)),"")</f>
        <v>Other</v>
      </c>
      <c r="W25" s="57" t="str">
        <f>IF(F25="LIVE",IF(VLOOKUP(A25,[1]RawData!A:DJ,83,FALSE)="","No Process",VLOOKUP(A25,[1]RawData!A:DJ,83,FALSE)),"")</f>
        <v>No Process</v>
      </c>
      <c r="X25" s="57" t="str">
        <f>IF(F25="LIVE",IF(VLOOKUP(A25,[1]RawData!A:DJ,84,FALSE)="","No Delivery Effort",VLOOKUP(A25,[1]RawData!A:DJ,84,FALSE)),"")</f>
        <v>60-100 days</v>
      </c>
      <c r="Y25" s="60" t="b">
        <f>VLOOKUP(A25,[1]RawData!A:DJ,85,FALSE)</f>
        <v>0</v>
      </c>
      <c r="Z25" s="57" t="str">
        <f>IF((AND(F25="LIVE",Y25=TRUE)),IF(VLOOKUP(A25,[1]RawData!A:DJ,86,FALSE)="","No Workaround Accountability",VLOOKUP(A25,[1]RawData!A:DJ,86,FALSE)),"")</f>
        <v/>
      </c>
      <c r="AA25" s="57" t="str">
        <f>IF((AND(F25="LIVE",Y25=TRUE)),IF(VLOOKUP(A25,[1]RawData!A:DJ,98,FALSE)="","No Workaround Frequency",VLOOKUP(A25,[1]RawData!A:DJ,98,FALSE)),"")</f>
        <v/>
      </c>
      <c r="AB25" s="57" t="str">
        <f>IF((AND(F25="LIVE",Y25=TRUE)),IF(VLOOKUP(A25,[1]RawData!A:DJ,99,FALSE)="","No Xoserve FTEs",VLOOKUP(A25,[1]RawData!A:DJ,99,FALSE)),"")</f>
        <v/>
      </c>
      <c r="AC25" s="57" t="str">
        <f>IF((AND(F25="LIVE",Y25=TRUE)),IF(VLOOKUP(A25,[1]RawData!A:DJ,94,FALSE)="","No Workaround Intensity",VLOOKUP(A25,[1]RawData!A:DJ,94,FALSE)),"")</f>
        <v/>
      </c>
      <c r="AD25" s="57" t="str">
        <f>IF((AND(F25="LIVE",Y25=TRUE)),IF(VLOOKUP(A25,[1]RawData!A:DJ,87,FALSE)="","No Lifespan Date",VLOOKUP(A25,[1]RawData!A:DJ,87,FALSE)),"")</f>
        <v/>
      </c>
      <c r="AE25" s="57" t="str">
        <f>IF(F25="LIVE",IF(VLOOKUP(A25,[1]RawData!A:DJ,100,FALSE)="","No Change Driver",VLOOKUP(A25,[1]RawData!A:DJ,100,FALSE)),"")</f>
        <v>Xoserve Internal CR (business improvement initiative)</v>
      </c>
      <c r="AF25" s="57" t="str">
        <f>IF(F25="LIVE",IF(VLOOKUP(A25,[1]RawData!A:DJ,101,FALSE)="","No Change Beneficiary",VLOOKUP(A25,[1]RawData!A:DJ,101,FALSE)),"")</f>
        <v>All UK Gas Market Participants</v>
      </c>
      <c r="AG25" s="57" t="b">
        <f>VLOOKUP(A25,[1]RawData!A:DJ,102,FALSE)</f>
        <v>0</v>
      </c>
      <c r="AH25" s="57" t="b">
        <f>VLOOKUP(A25,[1]RawData!A:DJ,103,FALSE)</f>
        <v>0</v>
      </c>
      <c r="AI25" s="57" t="b">
        <f>VLOOKUP(A25,[1]RawData!A:DJ,104,FALSE)</f>
        <v>0</v>
      </c>
      <c r="AJ25" s="57" t="str">
        <f>IF(F25="LIVE",IF(VLOOKUP(A25,[1]RawData!A:DJ,106,FALSE)="","No DSC Service Area",VLOOKUP(A25,[1]RawData!A:DJ,106,FALSE)),"")</f>
        <v>Service Area 23: Internal</v>
      </c>
      <c r="AK25" s="57" t="str">
        <f>IF(F25="LIVE",IF(VLOOKUP(A25,[1]RawData!A:DJ,107,FALSE)="","No Number of impacted DSC Service Areas",VLOOKUP(A25,[1]RawData!A:DJ,107,FALSE)),"")</f>
        <v>None (Xoserve internal initiative)</v>
      </c>
      <c r="AL25" s="57" t="str">
        <f>IF(F25="LIVE",IF(VLOOKUP(A25,[1]RawData!A:DJ,108,FALSE)="","No Change Improvement Scale",VLOOKUP(A25,[1]RawData!A:DJ,108,FALSE)),"")</f>
        <v>Medium</v>
      </c>
      <c r="AM25" s="60" t="b">
        <f>VLOOKUP(A25,[1]RawData!A:DJ,88,FALSE)</f>
        <v>0</v>
      </c>
      <c r="AN25" s="60" t="b">
        <f>VLOOKUP(A25,[1]RawData!A:DJ,90,FALSE)</f>
        <v>0</v>
      </c>
      <c r="AO25" s="60" t="b">
        <f>VLOOKUP(A25,[1]RawData!A:DJ,89,FALSE)</f>
        <v>0</v>
      </c>
      <c r="AP25" s="60" t="b">
        <f>VLOOKUP(A25,[1]RawData!A:DJ,109,FALSE)</f>
        <v>0</v>
      </c>
      <c r="AQ25" s="60" t="b">
        <f>VLOOKUP(A25,[1]RawData!A:DJ,96,FALSE)</f>
        <v>0</v>
      </c>
      <c r="AR25" s="60" t="b">
        <f>VLOOKUP(A25,[1]RawData!A:DJ,110,FALSE)</f>
        <v>0</v>
      </c>
      <c r="AS25" s="57" t="str">
        <f>IF(VLOOKUP($A25,[1]RawData!$A:$DJ,111,FALSE)="","No Date",VLOOKUP($A25,[1]RawData!$A:$DJ,111,FALSE))</f>
        <v>No Date</v>
      </c>
      <c r="AT25" s="57" t="str">
        <f>IF(VLOOKUP($A25,[1]RawData!$A:$DJ,112,FALSE)="","No Date",VLOOKUP($A25,[1]RawData!$A:$DJ,112,FALSE))</f>
        <v>No Date</v>
      </c>
      <c r="AU25" s="57" t="str">
        <f>IF(VLOOKUP($A25,[1]RawData!$A:$DJ,114,FALSE)="","No Date",VLOOKUP($A25,[1]RawData!$A:$DJ,114,FALSE))</f>
        <v>No Date</v>
      </c>
      <c r="AV25" s="57" t="str">
        <f>IF(VLOOKUP($A25,[1]RawData!$A:$DJ,113,FALSE)="","No Date",VLOOKUP($A25,[1]RawData!$A:$DJ,113,FALSE))</f>
        <v>No Date</v>
      </c>
    </row>
    <row r="26" spans="1:48" s="56" customFormat="1" ht="14.45" x14ac:dyDescent="0.3">
      <c r="A26" s="62" t="s">
        <v>129</v>
      </c>
      <c r="B26" s="54" t="str">
        <f>VLOOKUP(G26,[1]StatusMappings!A:B,2,FALSE)</f>
        <v>1. Start-Up (Progressing through change governance)</v>
      </c>
      <c r="D26" s="54" t="str">
        <f>VLOOKUP(A26,[1]RawData!A:DJ,2,FALSE)</f>
        <v>‘Front end’ development of new Company Intranet</v>
      </c>
      <c r="E26" s="54" t="str">
        <f>VLOOKUP(A26,[1]RawData!A:DJ,20,FALSE)</f>
        <v>CR (Internal)</v>
      </c>
      <c r="F26" s="51" t="str">
        <f>VLOOKUP(A26,[1]RawData!A:DJ,21,FALSE)</f>
        <v>LIVE</v>
      </c>
      <c r="G26" s="51" t="str">
        <f>VLOOKUP(A26,[1]RawData!A:DJ,3,FALSE)</f>
        <v>B2 - Awaiting ME/Data Office/MR HLE quote</v>
      </c>
      <c r="H26" s="58">
        <f t="shared" si="0"/>
        <v>0</v>
      </c>
      <c r="I26" s="58" t="str">
        <f>IF(ISNA(VLOOKUP(A26,[1]PrioritisationVariables!L:P,3,FALSE)),"",(VLOOKUP(A26,[1]PrioritisationVariables!L:P,3,FALSE)))</f>
        <v/>
      </c>
      <c r="J26" s="59" t="str">
        <f>IF(ISNA(VLOOKUP(A26,[1]PrioritisationVariables!L:P,5,FALSE)),"",(VLOOKUP(A26,[1]PrioritisationVariables!L:P,5,FALSE)))</f>
        <v/>
      </c>
      <c r="K26" s="57" t="str">
        <f>IF(F26="LIVE",IF(VLOOKUP(A26,[1]RawData!A:DJ,79,FALSE)="","No Platform",VLOOKUP(A26,[1]RawData!A:DJ,79,FALSE)),"")</f>
        <v>T &amp; SS</v>
      </c>
      <c r="L26" s="57">
        <f>IF(VLOOKUP(A26,[1]RawData!A:DJ,9,FALSE)="","No Date",VLOOKUP(A26,[1]RawData!A:DJ,9,FALSE))</f>
        <v>43074</v>
      </c>
      <c r="M26" s="60" t="str">
        <f>VLOOKUP(A26,[1]RawData!A:DJ,16,FALSE)</f>
        <v>Sarah Bridge</v>
      </c>
      <c r="N26" s="57" t="str">
        <f>IF(F26="LIVE",IF(VLOOKUP(A26,[1]RawData!A:DJ,19,FALSE)="","No Project Manager",VLOOKUP(A26,[1]RawData!A:DJ,19,FALSE)),"")</f>
        <v>Emma Rose</v>
      </c>
      <c r="O26" s="61" t="str">
        <f>VLOOKUP(A26,[1]RawData!A:DJ,77,FALSE)</f>
        <v/>
      </c>
      <c r="P26" s="60" t="str">
        <f>VLOOKUP(A26,[1]RawData!A:DJ,78,FALSE)</f>
        <v/>
      </c>
      <c r="Q26" s="57" t="str">
        <f>IF(F26="LIVE",IF(VLOOKUP(A26,[1]RawData!A:DJ,81,FALSE)="","No Delivery Team",VLOOKUP(A26,[1]RawData!A:DJ,81,FALSE)),"")</f>
        <v>Third Party SI / Service Provider</v>
      </c>
      <c r="R26" s="60" t="str">
        <f>VLOOKUP(A26,[1]RawData!A:DJ,80,FALSE)</f>
        <v/>
      </c>
      <c r="S26" s="57">
        <f>IF(F26="LIVE",IF(VLOOKUP(A26,[1]RawData!A:DJ,60,FALSE)="","No Date",VLOOKUP(A26,[1]RawData!A:DJ,60,FALSE)),"")</f>
        <v>43434</v>
      </c>
      <c r="T26" s="57" t="str">
        <f>IF(VLOOKUP(A26,[1]RawData!A:DJ,61,FALSE)="","No Date",VLOOKUP(A26,[1]RawData!A:DJ,61,FALSE))</f>
        <v>No Date</v>
      </c>
      <c r="U26" s="57">
        <f>IF(F26="LIVE",IF(VLOOKUP(A26,[1]RawData!A:DJ,11,FALSE)="","No Date",VLOOKUP(A26,[1]RawData!A:DJ,11,FALSE)),"")</f>
        <v>42916</v>
      </c>
      <c r="V26" s="57" t="str">
        <f>IF(F26="LIVE",IF(VLOOKUP(A26,[1]RawData!A:DJ,82,FALSE)="","No Application",VLOOKUP(A26,[1]RawData!A:DJ,82,FALSE)),"")</f>
        <v>Other</v>
      </c>
      <c r="W26" s="57" t="str">
        <f>IF(F26="LIVE",IF(VLOOKUP(A26,[1]RawData!A:DJ,83,FALSE)="","No Process",VLOOKUP(A26,[1]RawData!A:DJ,83,FALSE)),"")</f>
        <v>Other</v>
      </c>
      <c r="X26" s="57" t="str">
        <f>IF(F26="LIVE",IF(VLOOKUP(A26,[1]RawData!A:DJ,84,FALSE)="","No Delivery Effort",VLOOKUP(A26,[1]RawData!A:DJ,84,FALSE)),"")</f>
        <v>60-100 days</v>
      </c>
      <c r="Y26" s="60" t="b">
        <f>VLOOKUP(A26,[1]RawData!A:DJ,85,FALSE)</f>
        <v>0</v>
      </c>
      <c r="Z26" s="57" t="str">
        <f>IF((AND(F26="LIVE",Y26=TRUE)),IF(VLOOKUP(A26,[1]RawData!A:DJ,86,FALSE)="","No Workaround Accountability",VLOOKUP(A26,[1]RawData!A:DJ,86,FALSE)),"")</f>
        <v/>
      </c>
      <c r="AA26" s="57" t="str">
        <f>IF((AND(F26="LIVE",Y26=TRUE)),IF(VLOOKUP(A26,[1]RawData!A:DJ,98,FALSE)="","No Workaround Frequency",VLOOKUP(A26,[1]RawData!A:DJ,98,FALSE)),"")</f>
        <v/>
      </c>
      <c r="AB26" s="57" t="str">
        <f>IF((AND(F26="LIVE",Y26=TRUE)),IF(VLOOKUP(A26,[1]RawData!A:DJ,99,FALSE)="","No Xoserve FTEs",VLOOKUP(A26,[1]RawData!A:DJ,99,FALSE)),"")</f>
        <v/>
      </c>
      <c r="AC26" s="57" t="str">
        <f>IF((AND(F26="LIVE",Y26=TRUE)),IF(VLOOKUP(A26,[1]RawData!A:DJ,94,FALSE)="","No Workaround Intensity",VLOOKUP(A26,[1]RawData!A:DJ,94,FALSE)),"")</f>
        <v/>
      </c>
      <c r="AD26" s="57" t="str">
        <f>IF((AND(F26="LIVE",Y26=TRUE)),IF(VLOOKUP(A26,[1]RawData!A:DJ,87,FALSE)="","No Lifespan Date",VLOOKUP(A26,[1]RawData!A:DJ,87,FALSE)),"")</f>
        <v/>
      </c>
      <c r="AE26" s="57" t="str">
        <f>IF(F26="LIVE",IF(VLOOKUP(A26,[1]RawData!A:DJ,100,FALSE)="","No Change Driver",VLOOKUP(A26,[1]RawData!A:DJ,100,FALSE)),"")</f>
        <v>Xoserve Internal CR (business improvement initiative)</v>
      </c>
      <c r="AF26" s="57" t="str">
        <f>IF(F26="LIVE",IF(VLOOKUP(A26,[1]RawData!A:DJ,101,FALSE)="","No Change Beneficiary",VLOOKUP(A26,[1]RawData!A:DJ,101,FALSE)),"")</f>
        <v>Xoserve Only</v>
      </c>
      <c r="AG26" s="57" t="b">
        <f>VLOOKUP(A26,[1]RawData!A:DJ,102,FALSE)</f>
        <v>0</v>
      </c>
      <c r="AH26" s="57" t="b">
        <f>VLOOKUP(A26,[1]RawData!A:DJ,103,FALSE)</f>
        <v>0</v>
      </c>
      <c r="AI26" s="57" t="b">
        <f>VLOOKUP(A26,[1]RawData!A:DJ,104,FALSE)</f>
        <v>0</v>
      </c>
      <c r="AJ26" s="57" t="str">
        <f>IF(F26="LIVE",IF(VLOOKUP(A26,[1]RawData!A:DJ,106,FALSE)="","No DSC Service Area",VLOOKUP(A26,[1]RawData!A:DJ,106,FALSE)),"")</f>
        <v>Service Area 23: Internal</v>
      </c>
      <c r="AK26" s="57" t="str">
        <f>IF(F26="LIVE",IF(VLOOKUP(A26,[1]RawData!A:DJ,107,FALSE)="","No Number of impacted DSC Service Areas",VLOOKUP(A26,[1]RawData!A:DJ,107,FALSE)),"")</f>
        <v>None (Xoserve internal initiative)</v>
      </c>
      <c r="AL26" s="57" t="str">
        <f>IF(F26="LIVE",IF(VLOOKUP(A26,[1]RawData!A:DJ,108,FALSE)="","No Change Improvement Scale",VLOOKUP(A26,[1]RawData!A:DJ,108,FALSE)),"")</f>
        <v>Low</v>
      </c>
      <c r="AM26" s="60" t="b">
        <f>VLOOKUP(A26,[1]RawData!A:DJ,88,FALSE)</f>
        <v>0</v>
      </c>
      <c r="AN26" s="60" t="b">
        <f>VLOOKUP(A26,[1]RawData!A:DJ,90,FALSE)</f>
        <v>0</v>
      </c>
      <c r="AO26" s="60" t="b">
        <f>VLOOKUP(A26,[1]RawData!A:DJ,89,FALSE)</f>
        <v>0</v>
      </c>
      <c r="AP26" s="60" t="b">
        <f>VLOOKUP(A26,[1]RawData!A:DJ,109,FALSE)</f>
        <v>0</v>
      </c>
      <c r="AQ26" s="60" t="b">
        <f>VLOOKUP(A26,[1]RawData!A:DJ,96,FALSE)</f>
        <v>0</v>
      </c>
      <c r="AR26" s="60" t="b">
        <f>VLOOKUP(A26,[1]RawData!A:DJ,110,FALSE)</f>
        <v>0</v>
      </c>
      <c r="AS26" s="57" t="str">
        <f>IF(VLOOKUP($A26,[1]RawData!$A:$DJ,111,FALSE)="","No Date",VLOOKUP($A26,[1]RawData!$A:$DJ,111,FALSE))</f>
        <v>No Date</v>
      </c>
      <c r="AT26" s="57" t="str">
        <f>IF(VLOOKUP($A26,[1]RawData!$A:$DJ,112,FALSE)="","No Date",VLOOKUP($A26,[1]RawData!$A:$DJ,112,FALSE))</f>
        <v>No Date</v>
      </c>
      <c r="AU26" s="57" t="str">
        <f>IF(VLOOKUP($A26,[1]RawData!$A:$DJ,114,FALSE)="","No Date",VLOOKUP($A26,[1]RawData!$A:$DJ,114,FALSE))</f>
        <v>No Date</v>
      </c>
      <c r="AV26" s="57" t="str">
        <f>IF(VLOOKUP($A26,[1]RawData!$A:$DJ,113,FALSE)="","No Date",VLOOKUP($A26,[1]RawData!$A:$DJ,113,FALSE))</f>
        <v>No Date</v>
      </c>
    </row>
    <row r="27" spans="1:48" s="56" customFormat="1" ht="14.45" x14ac:dyDescent="0.3">
      <c r="A27" s="62" t="s">
        <v>86</v>
      </c>
      <c r="B27" s="54" t="str">
        <f>VLOOKUP(G27,[1]StatusMappings!A:B,2,FALSE)</f>
        <v>1. Start-Up (Progressing through change governance)</v>
      </c>
      <c r="D27" s="54" t="str">
        <f>VLOOKUP(A27,[1]RawData!A:DJ,2,FALSE)</f>
        <v>Retrospective - Change of Supply API Prototype Development for British Gas</v>
      </c>
      <c r="E27" s="54" t="str">
        <f>VLOOKUP(A27,[1]RawData!A:DJ,20,FALSE)</f>
        <v>CR (Internal)</v>
      </c>
      <c r="F27" s="51" t="str">
        <f>VLOOKUP(A27,[1]RawData!A:DJ,21,FALSE)</f>
        <v>LIVE</v>
      </c>
      <c r="G27" s="51" t="str">
        <f>VLOOKUP(A27,[1]RawData!A:DJ,3,FALSE)</f>
        <v>C1 - Delivery Business Case/BER in progress</v>
      </c>
      <c r="H27" s="58">
        <f t="shared" si="0"/>
        <v>0</v>
      </c>
      <c r="I27" s="58" t="str">
        <f>IF(ISNA(VLOOKUP(A27,[1]PrioritisationVariables!L:P,3,FALSE)),"",(VLOOKUP(A27,[1]PrioritisationVariables!L:P,3,FALSE)))</f>
        <v/>
      </c>
      <c r="J27" s="59" t="str">
        <f>IF(ISNA(VLOOKUP(A27,[1]PrioritisationVariables!L:P,5,FALSE)),"",(VLOOKUP(A27,[1]PrioritisationVariables!L:P,5,FALSE)))</f>
        <v/>
      </c>
      <c r="K27" s="57" t="str">
        <f>IF(F27="LIVE",IF(VLOOKUP(A27,[1]RawData!A:DJ,79,FALSE)="","No Platform",VLOOKUP(A27,[1]RawData!A:DJ,79,FALSE)),"")</f>
        <v>Data Office</v>
      </c>
      <c r="L27" s="57">
        <f>IF(VLOOKUP(A27,[1]RawData!A:DJ,9,FALSE)="","No Date",VLOOKUP(A27,[1]RawData!A:DJ,9,FALSE))</f>
        <v>43136</v>
      </c>
      <c r="M27" s="60" t="str">
        <f>VLOOKUP(A27,[1]RawData!A:DJ,16,FALSE)</f>
        <v>Iain Snookes</v>
      </c>
      <c r="N27" s="57" t="str">
        <f>IF(F27="LIVE",IF(VLOOKUP(A27,[1]RawData!A:DJ,19,FALSE)="","No Project Manager",VLOOKUP(A27,[1]RawData!A:DJ,19,FALSE)),"")</f>
        <v>Mark Pollard</v>
      </c>
      <c r="O27" s="61" t="str">
        <f>VLOOKUP(A27,[1]RawData!A:DJ,77,FALSE)</f>
        <v/>
      </c>
      <c r="P27" s="60" t="str">
        <f>VLOOKUP(A27,[1]RawData!A:DJ,78,FALSE)</f>
        <v/>
      </c>
      <c r="Q27" s="57" t="str">
        <f>IF(F27="LIVE",IF(VLOOKUP(A27,[1]RawData!A:DJ,81,FALSE)="","No Delivery Team",VLOOKUP(A27,[1]RawData!A:DJ,81,FALSE)),"")</f>
        <v>Third Party SI / Service Provider</v>
      </c>
      <c r="R27" s="60" t="str">
        <f>VLOOKUP(A27,[1]RawData!A:DJ,80,FALSE)</f>
        <v/>
      </c>
      <c r="S27" s="57">
        <f>IF(F27="LIVE",IF(VLOOKUP(A27,[1]RawData!A:DJ,60,FALSE)="","No Date",VLOOKUP(A27,[1]RawData!A:DJ,60,FALSE)),"")</f>
        <v>43465</v>
      </c>
      <c r="T27" s="57" t="str">
        <f>IF(VLOOKUP(A27,[1]RawData!A:DJ,61,FALSE)="","No Date",VLOOKUP(A27,[1]RawData!A:DJ,61,FALSE))</f>
        <v>No Date</v>
      </c>
      <c r="U27" s="57">
        <f>IF(F27="LIVE",IF(VLOOKUP(A27,[1]RawData!A:DJ,11,FALSE)="","No Date",VLOOKUP(A27,[1]RawData!A:DJ,11,FALSE)),"")</f>
        <v>43465</v>
      </c>
      <c r="V27" s="57" t="str">
        <f>IF(F27="LIVE",IF(VLOOKUP(A27,[1]RawData!A:DJ,82,FALSE)="","No Application",VLOOKUP(A27,[1]RawData!A:DJ,82,FALSE)),"")</f>
        <v>Other</v>
      </c>
      <c r="W27" s="57" t="str">
        <f>IF(F27="LIVE",IF(VLOOKUP(A27,[1]RawData!A:DJ,83,FALSE)="","No Process",VLOOKUP(A27,[1]RawData!A:DJ,83,FALSE)),"")</f>
        <v>Other</v>
      </c>
      <c r="X27" s="57" t="str">
        <f>IF(F27="LIVE",IF(VLOOKUP(A27,[1]RawData!A:DJ,84,FALSE)="","No Delivery Effort",VLOOKUP(A27,[1]RawData!A:DJ,84,FALSE)),"")</f>
        <v>60-100 days</v>
      </c>
      <c r="Y27" s="60" t="b">
        <f>VLOOKUP(A27,[1]RawData!A:DJ,85,FALSE)</f>
        <v>0</v>
      </c>
      <c r="Z27" s="57" t="str">
        <f>IF((AND(F27="LIVE",Y27=TRUE)),IF(VLOOKUP(A27,[1]RawData!A:DJ,86,FALSE)="","No Workaround Accountability",VLOOKUP(A27,[1]RawData!A:DJ,86,FALSE)),"")</f>
        <v/>
      </c>
      <c r="AA27" s="57" t="str">
        <f>IF((AND(F27="LIVE",Y27=TRUE)),IF(VLOOKUP(A27,[1]RawData!A:DJ,98,FALSE)="","No Workaround Frequency",VLOOKUP(A27,[1]RawData!A:DJ,98,FALSE)),"")</f>
        <v/>
      </c>
      <c r="AB27" s="57" t="str">
        <f>IF((AND(F27="LIVE",Y27=TRUE)),IF(VLOOKUP(A27,[1]RawData!A:DJ,99,FALSE)="","No Xoserve FTEs",VLOOKUP(A27,[1]RawData!A:DJ,99,FALSE)),"")</f>
        <v/>
      </c>
      <c r="AC27" s="57" t="str">
        <f>IF((AND(F27="LIVE",Y27=TRUE)),IF(VLOOKUP(A27,[1]RawData!A:DJ,94,FALSE)="","No Workaround Intensity",VLOOKUP(A27,[1]RawData!A:DJ,94,FALSE)),"")</f>
        <v/>
      </c>
      <c r="AD27" s="57" t="str">
        <f>IF((AND(F27="LIVE",Y27=TRUE)),IF(VLOOKUP(A27,[1]RawData!A:DJ,87,FALSE)="","No Lifespan Date",VLOOKUP(A27,[1]RawData!A:DJ,87,FALSE)),"")</f>
        <v/>
      </c>
      <c r="AE27" s="57" t="str">
        <f>IF(F27="LIVE",IF(VLOOKUP(A27,[1]RawData!A:DJ,100,FALSE)="","No Change Driver",VLOOKUP(A27,[1]RawData!A:DJ,100,FALSE)),"")</f>
        <v>Xoserve Internal CR (business improvement initiative)</v>
      </c>
      <c r="AF27" s="57" t="str">
        <f>IF(F27="LIVE",IF(VLOOKUP(A27,[1]RawData!A:DJ,101,FALSE)="","No Change Beneficiary",VLOOKUP(A27,[1]RawData!A:DJ,101,FALSE)),"")</f>
        <v>One Market Participant</v>
      </c>
      <c r="AG27" s="57" t="b">
        <f>VLOOKUP(A27,[1]RawData!A:DJ,102,FALSE)</f>
        <v>1</v>
      </c>
      <c r="AH27" s="57" t="b">
        <f>VLOOKUP(A27,[1]RawData!A:DJ,103,FALSE)</f>
        <v>0</v>
      </c>
      <c r="AI27" s="57" t="b">
        <f>VLOOKUP(A27,[1]RawData!A:DJ,104,FALSE)</f>
        <v>0</v>
      </c>
      <c r="AJ27" s="57" t="str">
        <f>IF(F27="LIVE",IF(VLOOKUP(A27,[1]RawData!A:DJ,106,FALSE)="","No DSC Service Area",VLOOKUP(A27,[1]RawData!A:DJ,106,FALSE)),"")</f>
        <v>Service Area 23: Internal</v>
      </c>
      <c r="AK27" s="57" t="str">
        <f>IF(F27="LIVE",IF(VLOOKUP(A27,[1]RawData!A:DJ,107,FALSE)="","No Number of impacted DSC Service Areas",VLOOKUP(A27,[1]RawData!A:DJ,107,FALSE)),"")</f>
        <v>One</v>
      </c>
      <c r="AL27" s="57" t="str">
        <f>IF(F27="LIVE",IF(VLOOKUP(A27,[1]RawData!A:DJ,108,FALSE)="","No Change Improvement Scale",VLOOKUP(A27,[1]RawData!A:DJ,108,FALSE)),"")</f>
        <v>Low</v>
      </c>
      <c r="AM27" s="60" t="b">
        <f>VLOOKUP(A27,[1]RawData!A:DJ,88,FALSE)</f>
        <v>1</v>
      </c>
      <c r="AN27" s="60" t="b">
        <f>VLOOKUP(A27,[1]RawData!A:DJ,90,FALSE)</f>
        <v>1</v>
      </c>
      <c r="AO27" s="60" t="b">
        <f>VLOOKUP(A27,[1]RawData!A:DJ,89,FALSE)</f>
        <v>0</v>
      </c>
      <c r="AP27" s="60" t="b">
        <f>VLOOKUP(A27,[1]RawData!A:DJ,109,FALSE)</f>
        <v>0</v>
      </c>
      <c r="AQ27" s="60" t="b">
        <f>VLOOKUP(A27,[1]RawData!A:DJ,96,FALSE)</f>
        <v>0</v>
      </c>
      <c r="AR27" s="60" t="b">
        <f>VLOOKUP(A27,[1]RawData!A:DJ,110,FALSE)</f>
        <v>0</v>
      </c>
      <c r="AS27" s="57" t="str">
        <f>IF(VLOOKUP($A27,[1]RawData!$A:$DJ,111,FALSE)="","No Date",VLOOKUP($A27,[1]RawData!$A:$DJ,111,FALSE))</f>
        <v>No Date</v>
      </c>
      <c r="AT27" s="57" t="str">
        <f>IF(VLOOKUP($A27,[1]RawData!$A:$DJ,112,FALSE)="","No Date",VLOOKUP($A27,[1]RawData!$A:$DJ,112,FALSE))</f>
        <v>No Date</v>
      </c>
      <c r="AU27" s="57" t="str">
        <f>IF(VLOOKUP($A27,[1]RawData!$A:$DJ,114,FALSE)="","No Date",VLOOKUP($A27,[1]RawData!$A:$DJ,114,FALSE))</f>
        <v>No Date</v>
      </c>
      <c r="AV27" s="57" t="str">
        <f>IF(VLOOKUP($A27,[1]RawData!$A:$DJ,113,FALSE)="","No Date",VLOOKUP($A27,[1]RawData!$A:$DJ,113,FALSE))</f>
        <v>No Date</v>
      </c>
    </row>
    <row r="28" spans="1:48" s="56" customFormat="1" ht="14.45" x14ac:dyDescent="0.3">
      <c r="A28" s="62" t="s">
        <v>126</v>
      </c>
      <c r="B28" s="54" t="str">
        <f>VLOOKUP(G28,[1]StatusMappings!A:B,2,FALSE)</f>
        <v>1. Start-Up (Progressing through change governance)</v>
      </c>
      <c r="D28" s="54" t="str">
        <f>VLOOKUP(A28,[1]RawData!A:DJ,2,FALSE)</f>
        <v>Provision of an alternative Consumer Enquiry Service (Mnumber)</v>
      </c>
      <c r="E28" s="54" t="str">
        <f>VLOOKUP(A28,[1]RawData!A:DJ,20,FALSE)</f>
        <v>CR (Internal)</v>
      </c>
      <c r="F28" s="51" t="str">
        <f>VLOOKUP(A28,[1]RawData!A:DJ,21,FALSE)</f>
        <v>LIVE</v>
      </c>
      <c r="G28" s="51" t="str">
        <f>VLOOKUP(A28,[1]RawData!A:DJ,3,FALSE)</f>
        <v>A9 - Internal change progressing through capture</v>
      </c>
      <c r="H28" s="58">
        <f t="shared" si="0"/>
        <v>0</v>
      </c>
      <c r="I28" s="58" t="str">
        <f>IF(ISNA(VLOOKUP(A28,[1]PrioritisationVariables!L:P,3,FALSE)),"",(VLOOKUP(A28,[1]PrioritisationVariables!L:P,3,FALSE)))</f>
        <v/>
      </c>
      <c r="J28" s="59" t="str">
        <f>IF(ISNA(VLOOKUP(A28,[1]PrioritisationVariables!L:P,5,FALSE)),"",(VLOOKUP(A28,[1]PrioritisationVariables!L:P,5,FALSE)))</f>
        <v/>
      </c>
      <c r="K28" s="57" t="str">
        <f>IF(F28="LIVE",IF(VLOOKUP(A28,[1]RawData!A:DJ,79,FALSE)="","No Platform",VLOOKUP(A28,[1]RawData!A:DJ,79,FALSE)),"")</f>
        <v>T &amp; SS</v>
      </c>
      <c r="L28" s="57">
        <f>IF(VLOOKUP(A28,[1]RawData!A:DJ,9,FALSE)="","No Date",VLOOKUP(A28,[1]RawData!A:DJ,9,FALSE))</f>
        <v>43168</v>
      </c>
      <c r="M28" s="60" t="str">
        <f>VLOOKUP(A28,[1]RawData!A:DJ,16,FALSE)</f>
        <v>Dave Ackers</v>
      </c>
      <c r="N28" s="57" t="str">
        <f>IF(F28="LIVE",IF(VLOOKUP(A28,[1]RawData!A:DJ,19,FALSE)="","No Project Manager",VLOOKUP(A28,[1]RawData!A:DJ,19,FALSE)),"")</f>
        <v>Dene Williams</v>
      </c>
      <c r="O28" s="61" t="str">
        <f>VLOOKUP(A28,[1]RawData!A:DJ,77,FALSE)</f>
        <v/>
      </c>
      <c r="P28" s="60" t="str">
        <f>VLOOKUP(A28,[1]RawData!A:DJ,78,FALSE)</f>
        <v/>
      </c>
      <c r="Q28" s="57" t="str">
        <f>IF(F28="LIVE",IF(VLOOKUP(A28,[1]RawData!A:DJ,81,FALSE)="","No Delivery Team",VLOOKUP(A28,[1]RawData!A:DJ,81,FALSE)),"")</f>
        <v>Third Party SI / Service Provider</v>
      </c>
      <c r="R28" s="60" t="str">
        <f>VLOOKUP(A28,[1]RawData!A:DJ,80,FALSE)</f>
        <v/>
      </c>
      <c r="S28" s="57">
        <f>IF(F28="LIVE",IF(VLOOKUP(A28,[1]RawData!A:DJ,60,FALSE)="","No Date",VLOOKUP(A28,[1]RawData!A:DJ,60,FALSE)),"")</f>
        <v>43677</v>
      </c>
      <c r="T28" s="57" t="str">
        <f>IF(VLOOKUP(A28,[1]RawData!A:DJ,61,FALSE)="","No Date",VLOOKUP(A28,[1]RawData!A:DJ,61,FALSE))</f>
        <v>No Date</v>
      </c>
      <c r="U28" s="57">
        <f>IF(F28="LIVE",IF(VLOOKUP(A28,[1]RawData!A:DJ,11,FALSE)="","No Date",VLOOKUP(A28,[1]RawData!A:DJ,11,FALSE)),"")</f>
        <v>43313</v>
      </c>
      <c r="V28" s="57" t="str">
        <f>IF(F28="LIVE",IF(VLOOKUP(A28,[1]RawData!A:DJ,82,FALSE)="","No Application",VLOOKUP(A28,[1]RawData!A:DJ,82,FALSE)),"")</f>
        <v>Other</v>
      </c>
      <c r="W28" s="57" t="str">
        <f>IF(F28="LIVE",IF(VLOOKUP(A28,[1]RawData!A:DJ,83,FALSE)="","No Process",VLOOKUP(A28,[1]RawData!A:DJ,83,FALSE)),"")</f>
        <v>Other</v>
      </c>
      <c r="X28" s="57" t="str">
        <f>IF(F28="LIVE",IF(VLOOKUP(A28,[1]RawData!A:DJ,84,FALSE)="","No Delivery Effort",VLOOKUP(A28,[1]RawData!A:DJ,84,FALSE)),"")</f>
        <v>30-60 days</v>
      </c>
      <c r="Y28" s="60" t="b">
        <f>VLOOKUP(A28,[1]RawData!A:DJ,85,FALSE)</f>
        <v>0</v>
      </c>
      <c r="Z28" s="57" t="str">
        <f>IF((AND(F28="LIVE",Y28=TRUE)),IF(VLOOKUP(A28,[1]RawData!A:DJ,86,FALSE)="","No Workaround Accountability",VLOOKUP(A28,[1]RawData!A:DJ,86,FALSE)),"")</f>
        <v/>
      </c>
      <c r="AA28" s="57" t="str">
        <f>IF((AND(F28="LIVE",Y28=TRUE)),IF(VLOOKUP(A28,[1]RawData!A:DJ,98,FALSE)="","No Workaround Frequency",VLOOKUP(A28,[1]RawData!A:DJ,98,FALSE)),"")</f>
        <v/>
      </c>
      <c r="AB28" s="57" t="str">
        <f>IF((AND(F28="LIVE",Y28=TRUE)),IF(VLOOKUP(A28,[1]RawData!A:DJ,99,FALSE)="","No Xoserve FTEs",VLOOKUP(A28,[1]RawData!A:DJ,99,FALSE)),"")</f>
        <v/>
      </c>
      <c r="AC28" s="57" t="str">
        <f>IF((AND(F28="LIVE",Y28=TRUE)),IF(VLOOKUP(A28,[1]RawData!A:DJ,94,FALSE)="","No Workaround Intensity",VLOOKUP(A28,[1]RawData!A:DJ,94,FALSE)),"")</f>
        <v/>
      </c>
      <c r="AD28" s="57" t="str">
        <f>IF((AND(F28="LIVE",Y28=TRUE)),IF(VLOOKUP(A28,[1]RawData!A:DJ,87,FALSE)="","No Lifespan Date",VLOOKUP(A28,[1]RawData!A:DJ,87,FALSE)),"")</f>
        <v/>
      </c>
      <c r="AE28" s="57" t="str">
        <f>IF(F28="LIVE",IF(VLOOKUP(A28,[1]RawData!A:DJ,100,FALSE)="","No Change Driver",VLOOKUP(A28,[1]RawData!A:DJ,100,FALSE)),"")</f>
        <v>Xoserve Internal CR (business improvement initiative)</v>
      </c>
      <c r="AF28" s="57" t="str">
        <f>IF(F28="LIVE",IF(VLOOKUP(A28,[1]RawData!A:DJ,101,FALSE)="","No Change Beneficiary",VLOOKUP(A28,[1]RawData!A:DJ,101,FALSE)),"")</f>
        <v>Multiple Market Groups</v>
      </c>
      <c r="AG28" s="57" t="b">
        <f>VLOOKUP(A28,[1]RawData!A:DJ,102,FALSE)</f>
        <v>1</v>
      </c>
      <c r="AH28" s="57" t="b">
        <f>VLOOKUP(A28,[1]RawData!A:DJ,103,FALSE)</f>
        <v>1</v>
      </c>
      <c r="AI28" s="57" t="b">
        <f>VLOOKUP(A28,[1]RawData!A:DJ,104,FALSE)</f>
        <v>1</v>
      </c>
      <c r="AJ28" s="57" t="str">
        <f>IF(F28="LIVE",IF(VLOOKUP(A28,[1]RawData!A:DJ,106,FALSE)="","No DSC Service Area",VLOOKUP(A28,[1]RawData!A:DJ,106,FALSE)),"")</f>
        <v>Service Area 16: Provision of Supply Point Information Services and Other Services Required to be Provided Under Condition of the GT Licence</v>
      </c>
      <c r="AK28" s="57" t="str">
        <f>IF(F28="LIVE",IF(VLOOKUP(A28,[1]RawData!A:DJ,107,FALSE)="","No Number of impacted DSC Service Areas",VLOOKUP(A28,[1]RawData!A:DJ,107,FALSE)),"")</f>
        <v>Two to Five</v>
      </c>
      <c r="AL28" s="57" t="str">
        <f>IF(F28="LIVE",IF(VLOOKUP(A28,[1]RawData!A:DJ,108,FALSE)="","No Change Improvement Scale",VLOOKUP(A28,[1]RawData!A:DJ,108,FALSE)),"")</f>
        <v>High</v>
      </c>
      <c r="AM28" s="60" t="b">
        <f>VLOOKUP(A28,[1]RawData!A:DJ,88,FALSE)</f>
        <v>0</v>
      </c>
      <c r="AN28" s="60" t="b">
        <f>VLOOKUP(A28,[1]RawData!A:DJ,90,FALSE)</f>
        <v>0</v>
      </c>
      <c r="AO28" s="60" t="b">
        <f>VLOOKUP(A28,[1]RawData!A:DJ,89,FALSE)</f>
        <v>0</v>
      </c>
      <c r="AP28" s="60" t="b">
        <f>VLOOKUP(A28,[1]RawData!A:DJ,109,FALSE)</f>
        <v>0</v>
      </c>
      <c r="AQ28" s="60" t="b">
        <f>VLOOKUP(A28,[1]RawData!A:DJ,96,FALSE)</f>
        <v>0</v>
      </c>
      <c r="AR28" s="60" t="b">
        <f>VLOOKUP(A28,[1]RawData!A:DJ,110,FALSE)</f>
        <v>0</v>
      </c>
      <c r="AS28" s="57" t="str">
        <f>IF(VLOOKUP($A28,[1]RawData!$A:$DJ,111,FALSE)="","No Date",VLOOKUP($A28,[1]RawData!$A:$DJ,111,FALSE))</f>
        <v>No Date</v>
      </c>
      <c r="AT28" s="57" t="str">
        <f>IF(VLOOKUP($A28,[1]RawData!$A:$DJ,112,FALSE)="","No Date",VLOOKUP($A28,[1]RawData!$A:$DJ,112,FALSE))</f>
        <v>No Date</v>
      </c>
      <c r="AU28" s="57" t="str">
        <f>IF(VLOOKUP($A28,[1]RawData!$A:$DJ,114,FALSE)="","No Date",VLOOKUP($A28,[1]RawData!$A:$DJ,114,FALSE))</f>
        <v>No Date</v>
      </c>
      <c r="AV28" s="57" t="str">
        <f>IF(VLOOKUP($A28,[1]RawData!$A:$DJ,113,FALSE)="","No Date",VLOOKUP($A28,[1]RawData!$A:$DJ,113,FALSE))</f>
        <v>No Date</v>
      </c>
    </row>
    <row r="29" spans="1:48" s="56" customFormat="1" ht="14.45" x14ac:dyDescent="0.3">
      <c r="A29" s="62" t="s">
        <v>127</v>
      </c>
      <c r="B29" s="54" t="str">
        <f>VLOOKUP(G29,[1]StatusMappings!A:B,2,FALSE)</f>
        <v>2. Change sanction/approved and in project delivery</v>
      </c>
      <c r="D29" s="54" t="str">
        <f>VLOOKUP(A29,[1]RawData!A:DJ,2,FALSE)</f>
        <v>National Grid (Gemini) – BBL Testing support
Linked to 4376 (CP)</v>
      </c>
      <c r="E29" s="54" t="str">
        <f>VLOOKUP(A29,[1]RawData!A:DJ,20,FALSE)</f>
        <v>CR (Internal)</v>
      </c>
      <c r="F29" s="51" t="str">
        <f>VLOOKUP(A29,[1]RawData!A:DJ,21,FALSE)</f>
        <v>LIVE</v>
      </c>
      <c r="G29" s="51" t="str">
        <f>VLOOKUP(A29,[1]RawData!A:DJ,3,FALSE)</f>
        <v>D1 - Change in delivery</v>
      </c>
      <c r="H29" s="58">
        <f t="shared" si="0"/>
        <v>0</v>
      </c>
      <c r="I29" s="58" t="str">
        <f>IF(ISNA(VLOOKUP(A29,[1]PrioritisationVariables!L:P,3,FALSE)),"",(VLOOKUP(A29,[1]PrioritisationVariables!L:P,3,FALSE)))</f>
        <v/>
      </c>
      <c r="J29" s="59" t="str">
        <f>IF(ISNA(VLOOKUP(A29,[1]PrioritisationVariables!L:P,5,FALSE)),"",(VLOOKUP(A29,[1]PrioritisationVariables!L:P,5,FALSE)))</f>
        <v/>
      </c>
      <c r="K29" s="57" t="str">
        <f>IF(F29="LIVE",IF(VLOOKUP(A29,[1]RawData!A:DJ,79,FALSE)="","No Platform",VLOOKUP(A29,[1]RawData!A:DJ,79,FALSE)),"")</f>
        <v>T &amp; SS</v>
      </c>
      <c r="L29" s="57">
        <f>IF(VLOOKUP(A29,[1]RawData!A:DJ,9,FALSE)="","No Date",VLOOKUP(A29,[1]RawData!A:DJ,9,FALSE))</f>
        <v>43171</v>
      </c>
      <c r="M29" s="60" t="str">
        <f>VLOOKUP(A29,[1]RawData!A:DJ,16,FALSE)</f>
        <v>Manisha Bhardwaj</v>
      </c>
      <c r="N29" s="57" t="str">
        <f>IF(F29="LIVE",IF(VLOOKUP(A29,[1]RawData!A:DJ,19,FALSE)="","No Project Manager",VLOOKUP(A29,[1]RawData!A:DJ,19,FALSE)),"")</f>
        <v>Donna Johnson</v>
      </c>
      <c r="O29" s="61" t="str">
        <f>VLOOKUP(A29,[1]RawData!A:DJ,77,FALSE)</f>
        <v>50</v>
      </c>
      <c r="P29" s="60" t="str">
        <f>VLOOKUP(A29,[1]RawData!A:DJ,78,FALSE)</f>
        <v/>
      </c>
      <c r="Q29" s="57" t="str">
        <f>IF(F29="LIVE",IF(VLOOKUP(A29,[1]RawData!A:DJ,81,FALSE)="","No Delivery Team",VLOOKUP(A29,[1]RawData!A:DJ,81,FALSE)),"")</f>
        <v>Minor Enhancements Team</v>
      </c>
      <c r="R29" s="60" t="str">
        <f>VLOOKUP(A29,[1]RawData!A:DJ,80,FALSE)</f>
        <v>XO3669</v>
      </c>
      <c r="S29" s="57" t="str">
        <f>IF(F29="LIVE",IF(VLOOKUP(A29,[1]RawData!A:DJ,60,FALSE)="","No Date",VLOOKUP(A29,[1]RawData!A:DJ,60,FALSE)),"")</f>
        <v>No Date</v>
      </c>
      <c r="T29" s="57" t="str">
        <f>IF(VLOOKUP(A29,[1]RawData!A:DJ,61,FALSE)="","No Date",VLOOKUP(A29,[1]RawData!A:DJ,61,FALSE))</f>
        <v>No Date</v>
      </c>
      <c r="U29" s="57">
        <f>IF(F29="LIVE",IF(VLOOKUP(A29,[1]RawData!A:DJ,11,FALSE)="","No Date",VLOOKUP(A29,[1]RawData!A:DJ,11,FALSE)),"")</f>
        <v>43276</v>
      </c>
      <c r="V29" s="57" t="str">
        <f>IF(F29="LIVE",IF(VLOOKUP(A29,[1]RawData!A:DJ,82,FALSE)="","No Application",VLOOKUP(A29,[1]RawData!A:DJ,82,FALSE)),"")</f>
        <v>Gemini</v>
      </c>
      <c r="W29" s="57" t="str">
        <f>IF(F29="LIVE",IF(VLOOKUP(A29,[1]RawData!A:DJ,83,FALSE)="","No Process",VLOOKUP(A29,[1]RawData!A:DJ,83,FALSE)),"")</f>
        <v>Other</v>
      </c>
      <c r="X29" s="57" t="str">
        <f>IF(F29="LIVE",IF(VLOOKUP(A29,[1]RawData!A:DJ,84,FALSE)="","No Delivery Effort",VLOOKUP(A29,[1]RawData!A:DJ,84,FALSE)),"")</f>
        <v>30-60 days</v>
      </c>
      <c r="Y29" s="60" t="b">
        <f>VLOOKUP(A29,[1]RawData!A:DJ,85,FALSE)</f>
        <v>0</v>
      </c>
      <c r="Z29" s="57" t="str">
        <f>IF((AND(F29="LIVE",Y29=TRUE)),IF(VLOOKUP(A29,[1]RawData!A:DJ,86,FALSE)="","No Workaround Accountability",VLOOKUP(A29,[1]RawData!A:DJ,86,FALSE)),"")</f>
        <v/>
      </c>
      <c r="AA29" s="57" t="str">
        <f>IF((AND(F29="LIVE",Y29=TRUE)),IF(VLOOKUP(A29,[1]RawData!A:DJ,98,FALSE)="","No Workaround Frequency",VLOOKUP(A29,[1]RawData!A:DJ,98,FALSE)),"")</f>
        <v/>
      </c>
      <c r="AB29" s="57" t="str">
        <f>IF((AND(F29="LIVE",Y29=TRUE)),IF(VLOOKUP(A29,[1]RawData!A:DJ,99,FALSE)="","No Xoserve FTEs",VLOOKUP(A29,[1]RawData!A:DJ,99,FALSE)),"")</f>
        <v/>
      </c>
      <c r="AC29" s="57" t="str">
        <f>IF((AND(F29="LIVE",Y29=TRUE)),IF(VLOOKUP(A29,[1]RawData!A:DJ,94,FALSE)="","No Workaround Intensity",VLOOKUP(A29,[1]RawData!A:DJ,94,FALSE)),"")</f>
        <v/>
      </c>
      <c r="AD29" s="57" t="str">
        <f>IF((AND(F29="LIVE",Y29=TRUE)),IF(VLOOKUP(A29,[1]RawData!A:DJ,87,FALSE)="","No Lifespan Date",VLOOKUP(A29,[1]RawData!A:DJ,87,FALSE)),"")</f>
        <v/>
      </c>
      <c r="AE29" s="57" t="str">
        <f>IF(F29="LIVE",IF(VLOOKUP(A29,[1]RawData!A:DJ,100,FALSE)="","No Change Driver",VLOOKUP(A29,[1]RawData!A:DJ,100,FALSE)),"")</f>
        <v>EU Legislation</v>
      </c>
      <c r="AF29" s="57" t="str">
        <f>IF(F29="LIVE",IF(VLOOKUP(A29,[1]RawData!A:DJ,101,FALSE)="","No Change Beneficiary",VLOOKUP(A29,[1]RawData!A:DJ,101,FALSE)),"")</f>
        <v>One Market Group</v>
      </c>
      <c r="AG29" s="57" t="b">
        <f>VLOOKUP(A29,[1]RawData!A:DJ,102,FALSE)</f>
        <v>1</v>
      </c>
      <c r="AH29" s="57" t="b">
        <f>VLOOKUP(A29,[1]RawData!A:DJ,103,FALSE)</f>
        <v>1</v>
      </c>
      <c r="AI29" s="57" t="b">
        <f>VLOOKUP(A29,[1]RawData!A:DJ,104,FALSE)</f>
        <v>0</v>
      </c>
      <c r="AJ29" s="57" t="str">
        <f>IF(F29="LIVE",IF(VLOOKUP(A29,[1]RawData!A:DJ,106,FALSE)="","No DSC Service Area",VLOOKUP(A29,[1]RawData!A:DJ,106,FALSE)),"")</f>
        <v>Service Area 20: UK Link Gemini System Services</v>
      </c>
      <c r="AK29" s="57" t="str">
        <f>IF(F29="LIVE",IF(VLOOKUP(A29,[1]RawData!A:DJ,107,FALSE)="","No Number of impacted DSC Service Areas",VLOOKUP(A29,[1]RawData!A:DJ,107,FALSE)),"")</f>
        <v>One</v>
      </c>
      <c r="AL29" s="57" t="str">
        <f>IF(F29="LIVE",IF(VLOOKUP(A29,[1]RawData!A:DJ,108,FALSE)="","No Change Improvement Scale",VLOOKUP(A29,[1]RawData!A:DJ,108,FALSE)),"")</f>
        <v>High</v>
      </c>
      <c r="AM29" s="60" t="b">
        <f>VLOOKUP(A29,[1]RawData!A:DJ,88,FALSE)</f>
        <v>1</v>
      </c>
      <c r="AN29" s="60" t="b">
        <f>VLOOKUP(A29,[1]RawData!A:DJ,90,FALSE)</f>
        <v>1</v>
      </c>
      <c r="AO29" s="60" t="b">
        <f>VLOOKUP(A29,[1]RawData!A:DJ,89,FALSE)</f>
        <v>0</v>
      </c>
      <c r="AP29" s="60" t="b">
        <f>VLOOKUP(A29,[1]RawData!A:DJ,109,FALSE)</f>
        <v>0</v>
      </c>
      <c r="AQ29" s="60" t="b">
        <f>VLOOKUP(A29,[1]RawData!A:DJ,96,FALSE)</f>
        <v>1</v>
      </c>
      <c r="AR29" s="60" t="b">
        <f>VLOOKUP(A29,[1]RawData!A:DJ,110,FALSE)</f>
        <v>0</v>
      </c>
      <c r="AS29" s="57" t="str">
        <f>IF(VLOOKUP($A29,[1]RawData!$A:$DJ,111,FALSE)="","No Date",VLOOKUP($A29,[1]RawData!$A:$DJ,111,FALSE))</f>
        <v>No Date</v>
      </c>
      <c r="AT29" s="57" t="str">
        <f>IF(VLOOKUP($A29,[1]RawData!$A:$DJ,112,FALSE)="","No Date",VLOOKUP($A29,[1]RawData!$A:$DJ,112,FALSE))</f>
        <v>No Date</v>
      </c>
      <c r="AU29" s="57" t="str">
        <f>IF(VLOOKUP($A29,[1]RawData!$A:$DJ,114,FALSE)="","No Date",VLOOKUP($A29,[1]RawData!$A:$DJ,114,FALSE))</f>
        <v>No Date</v>
      </c>
      <c r="AV29" s="57" t="str">
        <f>IF(VLOOKUP($A29,[1]RawData!$A:$DJ,113,FALSE)="","No Date",VLOOKUP($A29,[1]RawData!$A:$DJ,113,FALSE))</f>
        <v>No Date</v>
      </c>
    </row>
    <row r="30" spans="1:48" s="56" customFormat="1" ht="14.45" x14ac:dyDescent="0.3">
      <c r="A30" s="62" t="s">
        <v>87</v>
      </c>
      <c r="B30" s="54" t="str">
        <f>VLOOKUP(G30,[1]StatusMappings!A:B,2,FALSE)</f>
        <v>3. Change delivered, awaiting closure approval/sign-off</v>
      </c>
      <c r="D30" s="54" t="str">
        <f>VLOOKUP(A30,[1]RawData!A:DJ,2,FALSE)</f>
        <v>ASR - BUS NS S1 Report</v>
      </c>
      <c r="E30" s="54" t="str">
        <f>VLOOKUP(A30,[1]RawData!A:DJ,20,FALSE)</f>
        <v>CR (ASR)</v>
      </c>
      <c r="F30" s="51" t="str">
        <f>VLOOKUP(A30,[1]RawData!A:DJ,21,FALSE)</f>
        <v>LIVE</v>
      </c>
      <c r="G30" s="51" t="str">
        <f>VLOOKUP(A30,[1]RawData!A:DJ,3,FALSE)</f>
        <v>F1 - CCR/Closedown document in progress</v>
      </c>
      <c r="H30" s="58">
        <f t="shared" si="0"/>
        <v>0</v>
      </c>
      <c r="I30" s="58" t="str">
        <f>IF(ISNA(VLOOKUP(A30,[1]PrioritisationVariables!L:P,3,FALSE)),"",(VLOOKUP(A30,[1]PrioritisationVariables!L:P,3,FALSE)))</f>
        <v/>
      </c>
      <c r="J30" s="59" t="str">
        <f>IF(ISNA(VLOOKUP(A30,[1]PrioritisationVariables!L:P,5,FALSE)),"",(VLOOKUP(A30,[1]PrioritisationVariables!L:P,5,FALSE)))</f>
        <v/>
      </c>
      <c r="K30" s="57" t="str">
        <f>IF(F30="LIVE",IF(VLOOKUP(A30,[1]RawData!A:DJ,79,FALSE)="","No Platform",VLOOKUP(A30,[1]RawData!A:DJ,79,FALSE)),"")</f>
        <v>Data Office</v>
      </c>
      <c r="L30" s="57">
        <f>IF(VLOOKUP(A30,[1]RawData!A:DJ,9,FALSE)="","No Date",VLOOKUP(A30,[1]RawData!A:DJ,9,FALSE))</f>
        <v>43131</v>
      </c>
      <c r="M30" s="60" t="str">
        <f>VLOOKUP(A30,[1]RawData!A:DJ,16,FALSE)</f>
        <v>Greg Causon</v>
      </c>
      <c r="N30" s="57" t="str">
        <f>IF(F30="LIVE",IF(VLOOKUP(A30,[1]RawData!A:DJ,19,FALSE)="","No Project Manager",VLOOKUP(A30,[1]RawData!A:DJ,19,FALSE)),"")</f>
        <v>Jo Duncan</v>
      </c>
      <c r="O30" s="61" t="str">
        <f>VLOOKUP(A30,[1]RawData!A:DJ,77,FALSE)</f>
        <v/>
      </c>
      <c r="P30" s="60" t="str">
        <f>VLOOKUP(A30,[1]RawData!A:DJ,78,FALSE)</f>
        <v/>
      </c>
      <c r="Q30" s="57" t="str">
        <f>IF(F30="LIVE",IF(VLOOKUP(A30,[1]RawData!A:DJ,81,FALSE)="","No Delivery Team",VLOOKUP(A30,[1]RawData!A:DJ,81,FALSE)),"")</f>
        <v>Xoserve Resource</v>
      </c>
      <c r="R30" s="60" t="str">
        <f>VLOOKUP(A30,[1]RawData!A:DJ,80,FALSE)</f>
        <v/>
      </c>
      <c r="S30" s="57">
        <f>IF(F30="LIVE",IF(VLOOKUP(A30,[1]RawData!A:DJ,60,FALSE)="","No Date",VLOOKUP(A30,[1]RawData!A:DJ,60,FALSE)),"")</f>
        <v>43245</v>
      </c>
      <c r="T30" s="57">
        <f>IF(VLOOKUP(A30,[1]RawData!A:DJ,61,FALSE)="","No Date",VLOOKUP(A30,[1]RawData!A:DJ,61,FALSE))</f>
        <v>43245</v>
      </c>
      <c r="U30" s="57">
        <f>IF(F30="LIVE",IF(VLOOKUP(A30,[1]RawData!A:DJ,11,FALSE)="","No Date",VLOOKUP(A30,[1]RawData!A:DJ,11,FALSE)),"")</f>
        <v>43245</v>
      </c>
      <c r="V30" s="57" t="str">
        <f>IF(F30="LIVE",IF(VLOOKUP(A30,[1]RawData!A:DJ,82,FALSE)="","No Application",VLOOKUP(A30,[1]RawData!A:DJ,82,FALSE)),"")</f>
        <v>BW</v>
      </c>
      <c r="W30" s="57" t="str">
        <f>IF(F30="LIVE",IF(VLOOKUP(A30,[1]RawData!A:DJ,83,FALSE)="","No Process",VLOOKUP(A30,[1]RawData!A:DJ,83,FALSE)),"")</f>
        <v>Other</v>
      </c>
      <c r="X30" s="57" t="str">
        <f>IF(F30="LIVE",IF(VLOOKUP(A30,[1]RawData!A:DJ,84,FALSE)="","No Delivery Effort",VLOOKUP(A30,[1]RawData!A:DJ,84,FALSE)),"")</f>
        <v>0-30 days</v>
      </c>
      <c r="Y30" s="60" t="b">
        <f>VLOOKUP(A30,[1]RawData!A:DJ,85,FALSE)</f>
        <v>0</v>
      </c>
      <c r="Z30" s="57" t="str">
        <f>IF((AND(F30="LIVE",Y30=TRUE)),IF(VLOOKUP(A30,[1]RawData!A:DJ,86,FALSE)="","No Workaround Accountability",VLOOKUP(A30,[1]RawData!A:DJ,86,FALSE)),"")</f>
        <v/>
      </c>
      <c r="AA30" s="57" t="str">
        <f>IF((AND(F30="LIVE",Y30=TRUE)),IF(VLOOKUP(A30,[1]RawData!A:DJ,98,FALSE)="","No Workaround Frequency",VLOOKUP(A30,[1]RawData!A:DJ,98,FALSE)),"")</f>
        <v/>
      </c>
      <c r="AB30" s="57" t="str">
        <f>IF((AND(F30="LIVE",Y30=TRUE)),IF(VLOOKUP(A30,[1]RawData!A:DJ,99,FALSE)="","No Xoserve FTEs",VLOOKUP(A30,[1]RawData!A:DJ,99,FALSE)),"")</f>
        <v/>
      </c>
      <c r="AC30" s="57" t="str">
        <f>IF((AND(F30="LIVE",Y30=TRUE)),IF(VLOOKUP(A30,[1]RawData!A:DJ,94,FALSE)="","No Workaround Intensity",VLOOKUP(A30,[1]RawData!A:DJ,94,FALSE)),"")</f>
        <v/>
      </c>
      <c r="AD30" s="57" t="str">
        <f>IF((AND(F30="LIVE",Y30=TRUE)),IF(VLOOKUP(A30,[1]RawData!A:DJ,87,FALSE)="","No Lifespan Date",VLOOKUP(A30,[1]RawData!A:DJ,87,FALSE)),"")</f>
        <v/>
      </c>
      <c r="AE30" s="57" t="str">
        <f>IF(F30="LIVE",IF(VLOOKUP(A30,[1]RawData!A:DJ,100,FALSE)="","No Change Driver",VLOOKUP(A30,[1]RawData!A:DJ,100,FALSE)),"")</f>
        <v>Additional or 3rd Party Service Request</v>
      </c>
      <c r="AF30" s="57" t="str">
        <f>IF(F30="LIVE",IF(VLOOKUP(A30,[1]RawData!A:DJ,101,FALSE)="","No Change Beneficiary",VLOOKUP(A30,[1]RawData!A:DJ,101,FALSE)),"")</f>
        <v>One Market Participant</v>
      </c>
      <c r="AG30" s="57" t="b">
        <f>VLOOKUP(A30,[1]RawData!A:DJ,102,FALSE)</f>
        <v>1</v>
      </c>
      <c r="AH30" s="57" t="b">
        <f>VLOOKUP(A30,[1]RawData!A:DJ,103,FALSE)</f>
        <v>0</v>
      </c>
      <c r="AI30" s="57" t="b">
        <f>VLOOKUP(A30,[1]RawData!A:DJ,104,FALSE)</f>
        <v>0</v>
      </c>
      <c r="AJ30" s="57" t="str">
        <f>IF(F30="LIVE",IF(VLOOKUP(A30,[1]RawData!A:DJ,106,FALSE)="","No DSC Service Area",VLOOKUP(A30,[1]RawData!A:DJ,106,FALSE)),"")</f>
        <v>Service Area 24: Additional Service Request or Third Party Request</v>
      </c>
      <c r="AK30" s="57" t="str">
        <f>IF(F30="LIVE",IF(VLOOKUP(A30,[1]RawData!A:DJ,107,FALSE)="","No Number of impacted DSC Service Areas",VLOOKUP(A30,[1]RawData!A:DJ,107,FALSE)),"")</f>
        <v>One</v>
      </c>
      <c r="AL30" s="57" t="str">
        <f>IF(F30="LIVE",IF(VLOOKUP(A30,[1]RawData!A:DJ,108,FALSE)="","No Change Improvement Scale",VLOOKUP(A30,[1]RawData!A:DJ,108,FALSE)),"")</f>
        <v>Medium</v>
      </c>
      <c r="AM30" s="60" t="b">
        <f>VLOOKUP(A30,[1]RawData!A:DJ,88,FALSE)</f>
        <v>0</v>
      </c>
      <c r="AN30" s="60" t="b">
        <f>VLOOKUP(A30,[1]RawData!A:DJ,90,FALSE)</f>
        <v>0</v>
      </c>
      <c r="AO30" s="60" t="b">
        <f>VLOOKUP(A30,[1]RawData!A:DJ,89,FALSE)</f>
        <v>0</v>
      </c>
      <c r="AP30" s="60" t="b">
        <f>VLOOKUP(A30,[1]RawData!A:DJ,109,FALSE)</f>
        <v>0</v>
      </c>
      <c r="AQ30" s="60" t="b">
        <f>VLOOKUP(A30,[1]RawData!A:DJ,96,FALSE)</f>
        <v>0</v>
      </c>
      <c r="AR30" s="60" t="b">
        <f>VLOOKUP(A30,[1]RawData!A:DJ,110,FALSE)</f>
        <v>0</v>
      </c>
      <c r="AS30" s="57" t="str">
        <f>IF(VLOOKUP($A30,[1]RawData!$A:$DJ,111,FALSE)="","No Date",VLOOKUP($A30,[1]RawData!$A:$DJ,111,FALSE))</f>
        <v>No Date</v>
      </c>
      <c r="AT30" s="57" t="str">
        <f>IF(VLOOKUP($A30,[1]RawData!$A:$DJ,112,FALSE)="","No Date",VLOOKUP($A30,[1]RawData!$A:$DJ,112,FALSE))</f>
        <v>No Date</v>
      </c>
      <c r="AU30" s="57" t="str">
        <f>IF(VLOOKUP($A30,[1]RawData!$A:$DJ,114,FALSE)="","No Date",VLOOKUP($A30,[1]RawData!$A:$DJ,114,FALSE))</f>
        <v>No Date</v>
      </c>
      <c r="AV30" s="57" t="str">
        <f>IF(VLOOKUP($A30,[1]RawData!$A:$DJ,113,FALSE)="","No Date",VLOOKUP($A30,[1]RawData!$A:$DJ,113,FALSE))</f>
        <v>No Date</v>
      </c>
    </row>
    <row r="31" spans="1:48" s="56" customFormat="1" ht="14.45" x14ac:dyDescent="0.3">
      <c r="A31" s="62" t="s">
        <v>162</v>
      </c>
      <c r="B31" s="54" t="str">
        <f>VLOOKUP(G31,[1]StatusMappings!A:B,2,FALSE)</f>
        <v>2. Change sanction/approved and in project delivery</v>
      </c>
      <c r="D31" s="54" t="str">
        <f>VLOOKUP(A31,[1]RawData!A:DJ,2,FALSE)</f>
        <v>Investigating causes and contributors to levels and volatility of Unidentified Gas</v>
      </c>
      <c r="E31" s="54" t="str">
        <f>VLOOKUP(A31,[1]RawData!A:DJ,20,FALSE)</f>
        <v>CP (Non System Impacting)</v>
      </c>
      <c r="F31" s="51" t="str">
        <f>VLOOKUP(A31,[1]RawData!A:DJ,21,FALSE)</f>
        <v>LIVE</v>
      </c>
      <c r="G31" s="51" t="str">
        <f>VLOOKUP(A31,[1]RawData!A:DJ,3,FALSE)</f>
        <v>D1 - Change in delivery</v>
      </c>
      <c r="H31" s="58">
        <f t="shared" si="0"/>
        <v>0</v>
      </c>
      <c r="I31" s="58" t="str">
        <f>IF(ISNA(VLOOKUP(A31,[1]PrioritisationVariables!L:P,3,FALSE)),"",(VLOOKUP(A31,[1]PrioritisationVariables!L:P,3,FALSE)))</f>
        <v/>
      </c>
      <c r="J31" s="59" t="str">
        <f>IF(ISNA(VLOOKUP(A31,[1]PrioritisationVariables!L:P,5,FALSE)),"",(VLOOKUP(A31,[1]PrioritisationVariables!L:P,5,FALSE)))</f>
        <v/>
      </c>
      <c r="K31" s="57" t="str">
        <f>IF(F31="LIVE",IF(VLOOKUP(A31,[1]RawData!A:DJ,79,FALSE)="","No Platform",VLOOKUP(A31,[1]RawData!A:DJ,79,FALSE)),"")</f>
        <v>Data Office</v>
      </c>
      <c r="L31" s="57">
        <f>IF(VLOOKUP(A31,[1]RawData!A:DJ,9,FALSE)="","No Date",VLOOKUP(A31,[1]RawData!A:DJ,9,FALSE))</f>
        <v>43256</v>
      </c>
      <c r="M31" s="60" t="str">
        <f>VLOOKUP(A31,[1]RawData!A:DJ,16,FALSE)</f>
        <v>Rachel Hinsley</v>
      </c>
      <c r="N31" s="57" t="str">
        <f>IF(F31="LIVE",IF(VLOOKUP(A31,[1]RawData!A:DJ,19,FALSE)="","No Project Manager",VLOOKUP(A31,[1]RawData!A:DJ,19,FALSE)),"")</f>
        <v>Charlie Haley</v>
      </c>
      <c r="O31" s="61" t="str">
        <f>VLOOKUP(A31,[1]RawData!A:DJ,77,FALSE)</f>
        <v/>
      </c>
      <c r="P31" s="60" t="str">
        <f>VLOOKUP(A31,[1]RawData!A:DJ,78,FALSE)</f>
        <v/>
      </c>
      <c r="Q31" s="57" t="str">
        <f>IF(F31="LIVE",IF(VLOOKUP(A31,[1]RawData!A:DJ,81,FALSE)="","No Delivery Team",VLOOKUP(A31,[1]RawData!A:DJ,81,FALSE)),"")</f>
        <v>Third Party SI / Service Provider</v>
      </c>
      <c r="R31" s="60" t="str">
        <f>VLOOKUP(A31,[1]RawData!A:DJ,80,FALSE)</f>
        <v/>
      </c>
      <c r="S31" s="57" t="str">
        <f>IF(F31="LIVE",IF(VLOOKUP(A31,[1]RawData!A:DJ,60,FALSE)="","No Date",VLOOKUP(A31,[1]RawData!A:DJ,60,FALSE)),"")</f>
        <v>No Date</v>
      </c>
      <c r="T31" s="57" t="str">
        <f>IF(VLOOKUP(A31,[1]RawData!A:DJ,61,FALSE)="","No Date",VLOOKUP(A31,[1]RawData!A:DJ,61,FALSE))</f>
        <v>No Date</v>
      </c>
      <c r="U31" s="57">
        <f>IF(F31="LIVE",IF(VLOOKUP(A31,[1]RawData!A:DJ,11,FALSE)="","No Date",VLOOKUP(A31,[1]RawData!A:DJ,11,FALSE)),"")</f>
        <v>43312</v>
      </c>
      <c r="V31" s="57" t="str">
        <f>IF(F31="LIVE",IF(VLOOKUP(A31,[1]RawData!A:DJ,82,FALSE)="","No Application",VLOOKUP(A31,[1]RawData!A:DJ,82,FALSE)),"")</f>
        <v>Other</v>
      </c>
      <c r="W31" s="57" t="str">
        <f>IF(F31="LIVE",IF(VLOOKUP(A31,[1]RawData!A:DJ,83,FALSE)="","No Process",VLOOKUP(A31,[1]RawData!A:DJ,83,FALSE)),"")</f>
        <v>Other</v>
      </c>
      <c r="X31" s="57" t="str">
        <f>IF(F31="LIVE",IF(VLOOKUP(A31,[1]RawData!A:DJ,84,FALSE)="","No Delivery Effort",VLOOKUP(A31,[1]RawData!A:DJ,84,FALSE)),"")</f>
        <v>100+ days</v>
      </c>
      <c r="Y31" s="60" t="b">
        <f>VLOOKUP(A31,[1]RawData!A:DJ,85,FALSE)</f>
        <v>0</v>
      </c>
      <c r="Z31" s="57" t="str">
        <f>IF((AND(F31="LIVE",Y31=TRUE)),IF(VLOOKUP(A31,[1]RawData!A:DJ,86,FALSE)="","No Workaround Accountability",VLOOKUP(A31,[1]RawData!A:DJ,86,FALSE)),"")</f>
        <v/>
      </c>
      <c r="AA31" s="57" t="str">
        <f>IF((AND(F31="LIVE",Y31=TRUE)),IF(VLOOKUP(A31,[1]RawData!A:DJ,98,FALSE)="","No Workaround Frequency",VLOOKUP(A31,[1]RawData!A:DJ,98,FALSE)),"")</f>
        <v/>
      </c>
      <c r="AB31" s="57" t="str">
        <f>IF((AND(F31="LIVE",Y31=TRUE)),IF(VLOOKUP(A31,[1]RawData!A:DJ,99,FALSE)="","No Xoserve FTEs",VLOOKUP(A31,[1]RawData!A:DJ,99,FALSE)),"")</f>
        <v/>
      </c>
      <c r="AC31" s="57" t="str">
        <f>IF((AND(F31="LIVE",Y31=TRUE)),IF(VLOOKUP(A31,[1]RawData!A:DJ,94,FALSE)="","No Workaround Intensity",VLOOKUP(A31,[1]RawData!A:DJ,94,FALSE)),"")</f>
        <v/>
      </c>
      <c r="AD31" s="57" t="str">
        <f>IF((AND(F31="LIVE",Y31=TRUE)),IF(VLOOKUP(A31,[1]RawData!A:DJ,87,FALSE)="","No Lifespan Date",VLOOKUP(A31,[1]RawData!A:DJ,87,FALSE)),"")</f>
        <v/>
      </c>
      <c r="AE31" s="57" t="str">
        <f>IF(F31="LIVE",IF(VLOOKUP(A31,[1]RawData!A:DJ,100,FALSE)="","No Change Driver",VLOOKUP(A31,[1]RawData!A:DJ,100,FALSE)),"")</f>
        <v>ChMC endorsed Change Proposal</v>
      </c>
      <c r="AF31" s="57" t="str">
        <f>IF(F31="LIVE",IF(VLOOKUP(A31,[1]RawData!A:DJ,101,FALSE)="","No Change Beneficiary",VLOOKUP(A31,[1]RawData!A:DJ,101,FALSE)),"")</f>
        <v>Multiple Market Groups</v>
      </c>
      <c r="AG31" s="57" t="b">
        <f>VLOOKUP(A31,[1]RawData!A:DJ,102,FALSE)</f>
        <v>1</v>
      </c>
      <c r="AH31" s="57" t="b">
        <f>VLOOKUP(A31,[1]RawData!A:DJ,103,FALSE)</f>
        <v>0</v>
      </c>
      <c r="AI31" s="57" t="b">
        <f>VLOOKUP(A31,[1]RawData!A:DJ,104,FALSE)</f>
        <v>0</v>
      </c>
      <c r="AJ31" s="57" t="str">
        <f>IF(F31="LIVE",IF(VLOOKUP(A31,[1]RawData!A:DJ,106,FALSE)="","No DSC Service Area",VLOOKUP(A31,[1]RawData!A:DJ,106,FALSE)),"")</f>
        <v>Service Area 3: Record/submit Data in Compliance with UNC</v>
      </c>
      <c r="AK31" s="57" t="str">
        <f>IF(F31="LIVE",IF(VLOOKUP(A31,[1]RawData!A:DJ,107,FALSE)="","No Number of impacted DSC Service Areas",VLOOKUP(A31,[1]RawData!A:DJ,107,FALSE)),"")</f>
        <v>One</v>
      </c>
      <c r="AL31" s="57" t="str">
        <f>IF(F31="LIVE",IF(VLOOKUP(A31,[1]RawData!A:DJ,108,FALSE)="","No Change Improvement Scale",VLOOKUP(A31,[1]RawData!A:DJ,108,FALSE)),"")</f>
        <v>High</v>
      </c>
      <c r="AM31" s="60" t="b">
        <f>VLOOKUP(A31,[1]RawData!A:DJ,88,FALSE)</f>
        <v>0</v>
      </c>
      <c r="AN31" s="60" t="b">
        <f>VLOOKUP(A31,[1]RawData!A:DJ,90,FALSE)</f>
        <v>0</v>
      </c>
      <c r="AO31" s="60" t="b">
        <f>VLOOKUP(A31,[1]RawData!A:DJ,89,FALSE)</f>
        <v>0</v>
      </c>
      <c r="AP31" s="60" t="b">
        <f>VLOOKUP(A31,[1]RawData!A:DJ,109,FALSE)</f>
        <v>0</v>
      </c>
      <c r="AQ31" s="60" t="b">
        <f>VLOOKUP(A31,[1]RawData!A:DJ,96,FALSE)</f>
        <v>1</v>
      </c>
      <c r="AR31" s="60" t="b">
        <f>VLOOKUP(A31,[1]RawData!A:DJ,110,FALSE)</f>
        <v>0</v>
      </c>
      <c r="AS31" s="57">
        <f>IF(VLOOKUP($A31,[1]RawData!$A:$DJ,111,FALSE)="","No Date",VLOOKUP($A31,[1]RawData!$A:$DJ,111,FALSE))</f>
        <v>43264</v>
      </c>
      <c r="AT31" s="57">
        <f>IF(VLOOKUP($A31,[1]RawData!$A:$DJ,112,FALSE)="","No Date",VLOOKUP($A31,[1]RawData!$A:$DJ,112,FALSE))</f>
        <v>43264</v>
      </c>
      <c r="AU31" s="57">
        <f>IF(VLOOKUP($A31,[1]RawData!$A:$DJ,114,FALSE)="","No Date",VLOOKUP($A31,[1]RawData!$A:$DJ,114,FALSE))</f>
        <v>43292</v>
      </c>
      <c r="AV31" s="57" t="str">
        <f>IF(VLOOKUP($A31,[1]RawData!$A:$DJ,113,FALSE)="","No Date",VLOOKUP($A31,[1]RawData!$A:$DJ,113,FALSE))</f>
        <v>No Date</v>
      </c>
    </row>
    <row r="32" spans="1:48" s="56" customFormat="1" ht="14.45" x14ac:dyDescent="0.3">
      <c r="A32" s="62" t="s">
        <v>88</v>
      </c>
      <c r="B32" s="54" t="str">
        <f>VLOOKUP(G32,[1]StatusMappings!A:B,2,FALSE)</f>
        <v>2. Change sanction/approved and in project delivery</v>
      </c>
      <c r="D32" s="54" t="str">
        <f>VLOOKUP(A32,[1]RawData!A:DJ,2,FALSE)</f>
        <v>Changes to the Shipper Portfolio Summary Report (new fields and removal of fields no longer applicable)</v>
      </c>
      <c r="E32" s="54" t="str">
        <f>VLOOKUP(A32,[1]RawData!A:DJ,20,FALSE)</f>
        <v>CP</v>
      </c>
      <c r="F32" s="51" t="str">
        <f>VLOOKUP(A32,[1]RawData!A:DJ,21,FALSE)</f>
        <v>LIVE</v>
      </c>
      <c r="G32" s="51" t="str">
        <f>VLOOKUP(A32,[1]RawData!A:DJ,3,FALSE)</f>
        <v>D1 - Change in delivery</v>
      </c>
      <c r="H32" s="58">
        <f t="shared" si="0"/>
        <v>0</v>
      </c>
      <c r="I32" s="58" t="str">
        <f>IF(ISNA(VLOOKUP(A32,[1]PrioritisationVariables!L:P,3,FALSE)),"",(VLOOKUP(A32,[1]PrioritisationVariables!L:P,3,FALSE)))</f>
        <v/>
      </c>
      <c r="J32" s="59" t="str">
        <f>IF(ISNA(VLOOKUP(A32,[1]PrioritisationVariables!L:P,5,FALSE)),"",(VLOOKUP(A32,[1]PrioritisationVariables!L:P,5,FALSE)))</f>
        <v/>
      </c>
      <c r="K32" s="57" t="str">
        <f>IF(F32="LIVE",IF(VLOOKUP(A32,[1]RawData!A:DJ,79,FALSE)="","No Platform",VLOOKUP(A32,[1]RawData!A:DJ,79,FALSE)),"")</f>
        <v>Data Office</v>
      </c>
      <c r="L32" s="57">
        <f>IF(VLOOKUP(A32,[1]RawData!A:DJ,9,FALSE)="","No Date",VLOOKUP(A32,[1]RawData!A:DJ,9,FALSE))</f>
        <v>43063</v>
      </c>
      <c r="M32" s="60" t="str">
        <f>VLOOKUP(A32,[1]RawData!A:DJ,16,FALSE)</f>
        <v>Emma Smith</v>
      </c>
      <c r="N32" s="57" t="str">
        <f>IF(F32="LIVE",IF(VLOOKUP(A32,[1]RawData!A:DJ,19,FALSE)="","No Project Manager",VLOOKUP(A32,[1]RawData!A:DJ,19,FALSE)),"")</f>
        <v>Jo Duncan</v>
      </c>
      <c r="O32" s="61" t="str">
        <f>VLOOKUP(A32,[1]RawData!A:DJ,77,FALSE)</f>
        <v/>
      </c>
      <c r="P32" s="60" t="str">
        <f>VLOOKUP(A32,[1]RawData!A:DJ,78,FALSE)</f>
        <v/>
      </c>
      <c r="Q32" s="57" t="str">
        <f>IF(F32="LIVE",IF(VLOOKUP(A32,[1]RawData!A:DJ,81,FALSE)="","No Delivery Team",VLOOKUP(A32,[1]RawData!A:DJ,81,FALSE)),"")</f>
        <v>Xoserve Resource</v>
      </c>
      <c r="R32" s="60" t="str">
        <f>VLOOKUP(A32,[1]RawData!A:DJ,80,FALSE)</f>
        <v>XO3605</v>
      </c>
      <c r="S32" s="57">
        <f>IF(F32="LIVE",IF(VLOOKUP(A32,[1]RawData!A:DJ,60,FALSE)="","No Date",VLOOKUP(A32,[1]RawData!A:DJ,60,FALSE)),"")</f>
        <v>43372</v>
      </c>
      <c r="T32" s="57" t="str">
        <f>IF(VLOOKUP(A32,[1]RawData!A:DJ,61,FALSE)="","No Date",VLOOKUP(A32,[1]RawData!A:DJ,61,FALSE))</f>
        <v>No Date</v>
      </c>
      <c r="U32" s="57">
        <f>IF(F32="LIVE",IF(VLOOKUP(A32,[1]RawData!A:DJ,11,FALSE)="","No Date",VLOOKUP(A32,[1]RawData!A:DJ,11,FALSE)),"")</f>
        <v>43405</v>
      </c>
      <c r="V32" s="57" t="str">
        <f>IF(F32="LIVE",IF(VLOOKUP(A32,[1]RawData!A:DJ,82,FALSE)="","No Application",VLOOKUP(A32,[1]RawData!A:DJ,82,FALSE)),"")</f>
        <v>BW</v>
      </c>
      <c r="W32" s="57" t="str">
        <f>IF(F32="LIVE",IF(VLOOKUP(A32,[1]RawData!A:DJ,83,FALSE)="","No Process",VLOOKUP(A32,[1]RawData!A:DJ,83,FALSE)),"")</f>
        <v>Other</v>
      </c>
      <c r="X32" s="57" t="str">
        <f>IF(F32="LIVE",IF(VLOOKUP(A32,[1]RawData!A:DJ,84,FALSE)="","No Delivery Effort",VLOOKUP(A32,[1]RawData!A:DJ,84,FALSE)),"")</f>
        <v>0-30 days</v>
      </c>
      <c r="Y32" s="60" t="b">
        <f>VLOOKUP(A32,[1]RawData!A:DJ,85,FALSE)</f>
        <v>1</v>
      </c>
      <c r="Z32" s="57" t="str">
        <f>IF((AND(F32="LIVE",Y32=TRUE)),IF(VLOOKUP(A32,[1]RawData!A:DJ,86,FALSE)="","No Workaround Accountability",VLOOKUP(A32,[1]RawData!A:DJ,86,FALSE)),"")</f>
        <v>Xoserve</v>
      </c>
      <c r="AA32" s="57" t="str">
        <f>IF((AND(F32="LIVE",Y32=TRUE)),IF(VLOOKUP(A32,[1]RawData!A:DJ,98,FALSE)="","No Workaround Frequency",VLOOKUP(A32,[1]RawData!A:DJ,98,FALSE)),"")</f>
        <v>Monthly</v>
      </c>
      <c r="AB32" s="57" t="str">
        <f>IF((AND(F32="LIVE",Y32=TRUE)),IF(VLOOKUP(A32,[1]RawData!A:DJ,99,FALSE)="","No Xoserve FTEs",VLOOKUP(A32,[1]RawData!A:DJ,99,FALSE)),"")</f>
        <v>One</v>
      </c>
      <c r="AC32" s="57" t="str">
        <f>IF((AND(F32="LIVE",Y32=TRUE)),IF(VLOOKUP(A32,[1]RawData!A:DJ,94,FALSE)="","No Workaround Intensity",VLOOKUP(A32,[1]RawData!A:DJ,94,FALSE)),"")</f>
        <v>Medium</v>
      </c>
      <c r="AD32" s="57">
        <f>IF((AND(F32="LIVE",Y32=TRUE)),IF(VLOOKUP(A32,[1]RawData!A:DJ,87,FALSE)="","No Lifespan Date",VLOOKUP(A32,[1]RawData!A:DJ,87,FALSE)),"")</f>
        <v>43495</v>
      </c>
      <c r="AE32" s="57" t="str">
        <f>IF(F32="LIVE",IF(VLOOKUP(A32,[1]RawData!A:DJ,100,FALSE)="","No Change Driver",VLOOKUP(A32,[1]RawData!A:DJ,100,FALSE)),"")</f>
        <v>ChMC endorsed Change Proposal</v>
      </c>
      <c r="AF32" s="57" t="str">
        <f>IF(F32="LIVE",IF(VLOOKUP(A32,[1]RawData!A:DJ,101,FALSE)="","No Change Beneficiary",VLOOKUP(A32,[1]RawData!A:DJ,101,FALSE)),"")</f>
        <v>One Market Participant</v>
      </c>
      <c r="AG32" s="57" t="b">
        <f>VLOOKUP(A32,[1]RawData!A:DJ,102,FALSE)</f>
        <v>1</v>
      </c>
      <c r="AH32" s="57" t="b">
        <f>VLOOKUP(A32,[1]RawData!A:DJ,103,FALSE)</f>
        <v>0</v>
      </c>
      <c r="AI32" s="57" t="b">
        <f>VLOOKUP(A32,[1]RawData!A:DJ,104,FALSE)</f>
        <v>0</v>
      </c>
      <c r="AJ32" s="57" t="str">
        <f>IF(F32="LIVE",IF(VLOOKUP(A32,[1]RawData!A:DJ,106,FALSE)="","No DSC Service Area",VLOOKUP(A32,[1]RawData!A:DJ,106,FALSE)),"")</f>
        <v>Service Area 18: Provision of User Reports and Information</v>
      </c>
      <c r="AK32" s="57" t="str">
        <f>IF(F32="LIVE",IF(VLOOKUP(A32,[1]RawData!A:DJ,107,FALSE)="","No Number of impacted DSC Service Areas",VLOOKUP(A32,[1]RawData!A:DJ,107,FALSE)),"")</f>
        <v>One</v>
      </c>
      <c r="AL32" s="57" t="str">
        <f>IF(F32="LIVE",IF(VLOOKUP(A32,[1]RawData!A:DJ,108,FALSE)="","No Change Improvement Scale",VLOOKUP(A32,[1]RawData!A:DJ,108,FALSE)),"")</f>
        <v>Low</v>
      </c>
      <c r="AM32" s="60" t="b">
        <f>VLOOKUP(A32,[1]RawData!A:DJ,88,FALSE)</f>
        <v>0</v>
      </c>
      <c r="AN32" s="60" t="b">
        <f>VLOOKUP(A32,[1]RawData!A:DJ,90,FALSE)</f>
        <v>0</v>
      </c>
      <c r="AO32" s="60" t="b">
        <f>VLOOKUP(A32,[1]RawData!A:DJ,89,FALSE)</f>
        <v>0</v>
      </c>
      <c r="AP32" s="60" t="b">
        <f>VLOOKUP(A32,[1]RawData!A:DJ,109,FALSE)</f>
        <v>0</v>
      </c>
      <c r="AQ32" s="60" t="b">
        <f>VLOOKUP(A32,[1]RawData!A:DJ,96,FALSE)</f>
        <v>0</v>
      </c>
      <c r="AR32" s="60" t="b">
        <f>VLOOKUP(A32,[1]RawData!A:DJ,110,FALSE)</f>
        <v>0</v>
      </c>
      <c r="AS32" s="57">
        <f>IF(VLOOKUP($A32,[1]RawData!$A:$DJ,111,FALSE)="","No Date",VLOOKUP($A32,[1]RawData!$A:$DJ,111,FALSE))</f>
        <v>43110</v>
      </c>
      <c r="AT32" s="57">
        <f>IF(VLOOKUP($A32,[1]RawData!$A:$DJ,112,FALSE)="","No Date",VLOOKUP($A32,[1]RawData!$A:$DJ,112,FALSE))</f>
        <v>43201</v>
      </c>
      <c r="AU32" s="57">
        <f>IF(VLOOKUP($A32,[1]RawData!$A:$DJ,114,FALSE)="","No Date",VLOOKUP($A32,[1]RawData!$A:$DJ,114,FALSE))</f>
        <v>43201</v>
      </c>
      <c r="AV32" s="57" t="str">
        <f>IF(VLOOKUP($A32,[1]RawData!$A:$DJ,113,FALSE)="","No Date",VLOOKUP($A32,[1]RawData!$A:$DJ,113,FALSE))</f>
        <v>No Date</v>
      </c>
    </row>
    <row r="33" spans="1:48" s="56" customFormat="1" ht="14.45" x14ac:dyDescent="0.3">
      <c r="A33" s="62" t="s">
        <v>92</v>
      </c>
      <c r="B33" s="54" t="str">
        <f>VLOOKUP(G33,[1]StatusMappings!A:B,2,FALSE)</f>
        <v>2. Change sanction/approved and in project delivery</v>
      </c>
      <c r="D33" s="54" t="str">
        <f>VLOOKUP(A33,[1]RawData!A:DJ,2,FALSE)</f>
        <v>Transparency of the Rolling AQ Process</v>
      </c>
      <c r="E33" s="54" t="str">
        <f>VLOOKUP(A33,[1]RawData!A:DJ,20,FALSE)</f>
        <v>CP</v>
      </c>
      <c r="F33" s="51" t="str">
        <f>VLOOKUP(A33,[1]RawData!A:DJ,21,FALSE)</f>
        <v>LIVE</v>
      </c>
      <c r="G33" s="51" t="str">
        <f>VLOOKUP(A33,[1]RawData!A:DJ,3,FALSE)</f>
        <v>D1 - Change in delivery</v>
      </c>
      <c r="H33" s="58">
        <f t="shared" si="0"/>
        <v>0</v>
      </c>
      <c r="I33" s="58" t="str">
        <f>IF(ISNA(VLOOKUP(A33,[1]PrioritisationVariables!L:P,3,FALSE)),"",(VLOOKUP(A33,[1]PrioritisationVariables!L:P,3,FALSE)))</f>
        <v/>
      </c>
      <c r="J33" s="59" t="str">
        <f>IF(ISNA(VLOOKUP(A33,[1]PrioritisationVariables!L:P,5,FALSE)),"",(VLOOKUP(A33,[1]PrioritisationVariables!L:P,5,FALSE)))</f>
        <v/>
      </c>
      <c r="K33" s="57" t="str">
        <f>IF(F33="LIVE",IF(VLOOKUP(A33,[1]RawData!A:DJ,79,FALSE)="","No Platform",VLOOKUP(A33,[1]RawData!A:DJ,79,FALSE)),"")</f>
        <v>Data Office</v>
      </c>
      <c r="L33" s="57">
        <f>IF(VLOOKUP(A33,[1]RawData!A:DJ,9,FALSE)="","No Date",VLOOKUP(A33,[1]RawData!A:DJ,9,FALSE))</f>
        <v>43039</v>
      </c>
      <c r="M33" s="60" t="str">
        <f>VLOOKUP(A33,[1]RawData!A:DJ,16,FALSE)</f>
        <v>Shane Preston/Rachel Hinsley</v>
      </c>
      <c r="N33" s="57" t="str">
        <f>IF(F33="LIVE",IF(VLOOKUP(A33,[1]RawData!A:DJ,19,FALSE)="","No Project Manager",VLOOKUP(A33,[1]RawData!A:DJ,19,FALSE)),"")</f>
        <v>Jo Duncan</v>
      </c>
      <c r="O33" s="61" t="str">
        <f>VLOOKUP(A33,[1]RawData!A:DJ,77,FALSE)</f>
        <v/>
      </c>
      <c r="P33" s="60" t="str">
        <f>VLOOKUP(A33,[1]RawData!A:DJ,78,FALSE)</f>
        <v/>
      </c>
      <c r="Q33" s="57" t="str">
        <f>IF(F33="LIVE",IF(VLOOKUP(A33,[1]RawData!A:DJ,81,FALSE)="","No Delivery Team",VLOOKUP(A33,[1]RawData!A:DJ,81,FALSE)),"")</f>
        <v>Xoserve Resource</v>
      </c>
      <c r="R33" s="60" t="str">
        <f>VLOOKUP(A33,[1]RawData!A:DJ,80,FALSE)</f>
        <v>XOS3584</v>
      </c>
      <c r="S33" s="57">
        <f>IF(F33="LIVE",IF(VLOOKUP(A33,[1]RawData!A:DJ,60,FALSE)="","No Date",VLOOKUP(A33,[1]RawData!A:DJ,60,FALSE)),"")</f>
        <v>43312</v>
      </c>
      <c r="T33" s="57" t="str">
        <f>IF(VLOOKUP(A33,[1]RawData!A:DJ,61,FALSE)="","No Date",VLOOKUP(A33,[1]RawData!A:DJ,61,FALSE))</f>
        <v>No Date</v>
      </c>
      <c r="U33" s="57">
        <f>IF(F33="LIVE",IF(VLOOKUP(A33,[1]RawData!A:DJ,11,FALSE)="","No Date",VLOOKUP(A33,[1]RawData!A:DJ,11,FALSE)),"")</f>
        <v>43245</v>
      </c>
      <c r="V33" s="57" t="str">
        <f>IF(F33="LIVE",IF(VLOOKUP(A33,[1]RawData!A:DJ,82,FALSE)="","No Application",VLOOKUP(A33,[1]RawData!A:DJ,82,FALSE)),"")</f>
        <v>BW</v>
      </c>
      <c r="W33" s="57" t="str">
        <f>IF(F33="LIVE",IF(VLOOKUP(A33,[1]RawData!A:DJ,83,FALSE)="","No Process",VLOOKUP(A33,[1]RawData!A:DJ,83,FALSE)),"")</f>
        <v>SPA</v>
      </c>
      <c r="X33" s="57" t="str">
        <f>IF(F33="LIVE",IF(VLOOKUP(A33,[1]RawData!A:DJ,84,FALSE)="","No Delivery Effort",VLOOKUP(A33,[1]RawData!A:DJ,84,FALSE)),"")</f>
        <v>31-100days</v>
      </c>
      <c r="Y33" s="60" t="b">
        <f>VLOOKUP(A33,[1]RawData!A:DJ,85,FALSE)</f>
        <v>0</v>
      </c>
      <c r="Z33" s="57" t="str">
        <f>IF((AND(F33="LIVE",Y33=TRUE)),IF(VLOOKUP(A33,[1]RawData!A:DJ,86,FALSE)="","No Workaround Accountability",VLOOKUP(A33,[1]RawData!A:DJ,86,FALSE)),"")</f>
        <v/>
      </c>
      <c r="AA33" s="57" t="str">
        <f>IF((AND(F33="LIVE",Y33=TRUE)),IF(VLOOKUP(A33,[1]RawData!A:DJ,98,FALSE)="","No Workaround Frequency",VLOOKUP(A33,[1]RawData!A:DJ,98,FALSE)),"")</f>
        <v/>
      </c>
      <c r="AB33" s="57" t="str">
        <f>IF((AND(F33="LIVE",Y33=TRUE)),IF(VLOOKUP(A33,[1]RawData!A:DJ,99,FALSE)="","No Xoserve FTEs",VLOOKUP(A33,[1]RawData!A:DJ,99,FALSE)),"")</f>
        <v/>
      </c>
      <c r="AC33" s="57" t="str">
        <f>IF((AND(F33="LIVE",Y33=TRUE)),IF(VLOOKUP(A33,[1]RawData!A:DJ,94,FALSE)="","No Workaround Intensity",VLOOKUP(A33,[1]RawData!A:DJ,94,FALSE)),"")</f>
        <v/>
      </c>
      <c r="AD33" s="57" t="str">
        <f>IF((AND(F33="LIVE",Y33=TRUE)),IF(VLOOKUP(A33,[1]RawData!A:DJ,87,FALSE)="","No Lifespan Date",VLOOKUP(A33,[1]RawData!A:DJ,87,FALSE)),"")</f>
        <v/>
      </c>
      <c r="AE33" s="57" t="str">
        <f>IF(F33="LIVE",IF(VLOOKUP(A33,[1]RawData!A:DJ,100,FALSE)="","No Change Driver",VLOOKUP(A33,[1]RawData!A:DJ,100,FALSE)),"")</f>
        <v>ChMC endorsed Change Proposal</v>
      </c>
      <c r="AF33" s="57" t="str">
        <f>IF(F33="LIVE",IF(VLOOKUP(A33,[1]RawData!A:DJ,101,FALSE)="","No Change Beneficiary",VLOOKUP(A33,[1]RawData!A:DJ,101,FALSE)),"")</f>
        <v>One Market Group</v>
      </c>
      <c r="AG33" s="57" t="b">
        <f>VLOOKUP(A33,[1]RawData!A:DJ,102,FALSE)</f>
        <v>1</v>
      </c>
      <c r="AH33" s="57" t="b">
        <f>VLOOKUP(A33,[1]RawData!A:DJ,103,FALSE)</f>
        <v>0</v>
      </c>
      <c r="AI33" s="57" t="b">
        <f>VLOOKUP(A33,[1]RawData!A:DJ,104,FALSE)</f>
        <v>0</v>
      </c>
      <c r="AJ33" s="57" t="str">
        <f>IF(F33="LIVE",IF(VLOOKUP(A33,[1]RawData!A:DJ,106,FALSE)="","No DSC Service Area",VLOOKUP(A33,[1]RawData!A:DJ,106,FALSE)),"")</f>
        <v>Service Area 18: Provision of User Reports and Information</v>
      </c>
      <c r="AK33" s="57" t="str">
        <f>IF(F33="LIVE",IF(VLOOKUP(A33,[1]RawData!A:DJ,107,FALSE)="","No Number of impacted DSC Service Areas",VLOOKUP(A33,[1]RawData!A:DJ,107,FALSE)),"")</f>
        <v>One</v>
      </c>
      <c r="AL33" s="57" t="str">
        <f>IF(F33="LIVE",IF(VLOOKUP(A33,[1]RawData!A:DJ,108,FALSE)="","No Change Improvement Scale",VLOOKUP(A33,[1]RawData!A:DJ,108,FALSE)),"")</f>
        <v>Medium</v>
      </c>
      <c r="AM33" s="60" t="b">
        <f>VLOOKUP(A33,[1]RawData!A:DJ,88,FALSE)</f>
        <v>0</v>
      </c>
      <c r="AN33" s="60" t="b">
        <f>VLOOKUP(A33,[1]RawData!A:DJ,90,FALSE)</f>
        <v>0</v>
      </c>
      <c r="AO33" s="60" t="b">
        <f>VLOOKUP(A33,[1]RawData!A:DJ,89,FALSE)</f>
        <v>0</v>
      </c>
      <c r="AP33" s="60" t="b">
        <f>VLOOKUP(A33,[1]RawData!A:DJ,109,FALSE)</f>
        <v>0</v>
      </c>
      <c r="AQ33" s="60" t="b">
        <f>VLOOKUP(A33,[1]RawData!A:DJ,96,FALSE)</f>
        <v>0</v>
      </c>
      <c r="AR33" s="60" t="b">
        <f>VLOOKUP(A33,[1]RawData!A:DJ,110,FALSE)</f>
        <v>0</v>
      </c>
      <c r="AS33" s="57">
        <f>IF(VLOOKUP($A33,[1]RawData!$A:$DJ,111,FALSE)="","No Date",VLOOKUP($A33,[1]RawData!$A:$DJ,111,FALSE))</f>
        <v>43138</v>
      </c>
      <c r="AT33" s="57">
        <f>IF(VLOOKUP($A33,[1]RawData!$A:$DJ,112,FALSE)="","No Date",VLOOKUP($A33,[1]RawData!$A:$DJ,112,FALSE))</f>
        <v>43201</v>
      </c>
      <c r="AU33" s="57">
        <f>IF(VLOOKUP($A33,[1]RawData!$A:$DJ,114,FALSE)="","No Date",VLOOKUP($A33,[1]RawData!$A:$DJ,114,FALSE))</f>
        <v>43229</v>
      </c>
      <c r="AV33" s="57" t="str">
        <f>IF(VLOOKUP($A33,[1]RawData!$A:$DJ,113,FALSE)="","No Date",VLOOKUP($A33,[1]RawData!$A:$DJ,113,FALSE))</f>
        <v>No Date</v>
      </c>
    </row>
    <row r="34" spans="1:48" s="56" customFormat="1" ht="14.45" x14ac:dyDescent="0.3">
      <c r="A34" s="62" t="s">
        <v>130</v>
      </c>
      <c r="B34" s="54" t="str">
        <f>VLOOKUP(G34,[1]StatusMappings!A:B,2,FALSE)</f>
        <v>3. Change delivered, awaiting closure approval/sign-off</v>
      </c>
      <c r="D34" s="54" t="str">
        <f>VLOOKUP(A34,[1]RawData!A:DJ,2,FALSE)</f>
        <v>Smart Metering UNC MOD 430 DCC Testing and Trialling
Pre Nexus</v>
      </c>
      <c r="E34" s="54" t="str">
        <f>VLOOKUP(A34,[1]RawData!A:DJ,20,FALSE)</f>
        <v>CP</v>
      </c>
      <c r="F34" s="51" t="str">
        <f>VLOOKUP(A34,[1]RawData!A:DJ,21,FALSE)</f>
        <v>LIVE</v>
      </c>
      <c r="G34" s="51" t="str">
        <f>VLOOKUP(A34,[1]RawData!A:DJ,3,FALSE)</f>
        <v>F1 - CCR/Closedown document in progress</v>
      </c>
      <c r="H34" s="58">
        <f t="shared" ref="H34:H65" si="1">BW34</f>
        <v>0</v>
      </c>
      <c r="I34" s="58" t="str">
        <f>IF(ISNA(VLOOKUP(A34,[1]PrioritisationVariables!L:P,3,FALSE)),"",(VLOOKUP(A34,[1]PrioritisationVariables!L:P,3,FALSE)))</f>
        <v/>
      </c>
      <c r="J34" s="59" t="str">
        <f>IF(ISNA(VLOOKUP(A34,[1]PrioritisationVariables!L:P,5,FALSE)),"",(VLOOKUP(A34,[1]PrioritisationVariables!L:P,5,FALSE)))</f>
        <v/>
      </c>
      <c r="K34" s="57" t="str">
        <f>IF(F34="LIVE",IF(VLOOKUP(A34,[1]RawData!A:DJ,79,FALSE)="","No Platform",VLOOKUP(A34,[1]RawData!A:DJ,79,FALSE)),"")</f>
        <v>T &amp; SS</v>
      </c>
      <c r="L34" s="57">
        <f>IF(VLOOKUP(A34,[1]RawData!A:DJ,9,FALSE)="","No Date",VLOOKUP(A34,[1]RawData!A:DJ,9,FALSE))</f>
        <v>42360</v>
      </c>
      <c r="M34" s="60" t="str">
        <f>VLOOKUP(A34,[1]RawData!A:DJ,16,FALSE)</f>
        <v>Jo Feguson</v>
      </c>
      <c r="N34" s="57" t="str">
        <f>IF(F34="LIVE",IF(VLOOKUP(A34,[1]RawData!A:DJ,19,FALSE)="","No Project Manager",VLOOKUP(A34,[1]RawData!A:DJ,19,FALSE)),"")</f>
        <v>Jon Follows</v>
      </c>
      <c r="O34" s="61" t="str">
        <f>VLOOKUP(A34,[1]RawData!A:DJ,77,FALSE)</f>
        <v/>
      </c>
      <c r="P34" s="60" t="str">
        <f>VLOOKUP(A34,[1]RawData!A:DJ,78,FALSE)</f>
        <v/>
      </c>
      <c r="Q34" s="57" t="str">
        <f>IF(F34="LIVE",IF(VLOOKUP(A34,[1]RawData!A:DJ,81,FALSE)="","No Delivery Team",VLOOKUP(A34,[1]RawData!A:DJ,81,FALSE)),"")</f>
        <v>Third Party SI / Service Provider</v>
      </c>
      <c r="R34" s="60" t="str">
        <f>VLOOKUP(A34,[1]RawData!A:DJ,80,FALSE)</f>
        <v/>
      </c>
      <c r="S34" s="57">
        <f>IF(F34="LIVE",IF(VLOOKUP(A34,[1]RawData!A:DJ,60,FALSE)="","No Date",VLOOKUP(A34,[1]RawData!A:DJ,60,FALSE)),"")</f>
        <v>42825</v>
      </c>
      <c r="T34" s="57">
        <f>IF(VLOOKUP(A34,[1]RawData!A:DJ,61,FALSE)="","No Date",VLOOKUP(A34,[1]RawData!A:DJ,61,FALSE))</f>
        <v>42825</v>
      </c>
      <c r="U34" s="57">
        <f>IF(F34="LIVE",IF(VLOOKUP(A34,[1]RawData!A:DJ,11,FALSE)="","No Date",VLOOKUP(A34,[1]RawData!A:DJ,11,FALSE)),"")</f>
        <v>42825</v>
      </c>
      <c r="V34" s="57" t="str">
        <f>IF(F34="LIVE",IF(VLOOKUP(A34,[1]RawData!A:DJ,82,FALSE)="","No Application",VLOOKUP(A34,[1]RawData!A:DJ,82,FALSE)),"")</f>
        <v>Other</v>
      </c>
      <c r="W34" s="57" t="str">
        <f>IF(F34="LIVE",IF(VLOOKUP(A34,[1]RawData!A:DJ,83,FALSE)="","No Process",VLOOKUP(A34,[1]RawData!A:DJ,83,FALSE)),"")</f>
        <v>Other</v>
      </c>
      <c r="X34" s="57" t="str">
        <f>IF(F34="LIVE",IF(VLOOKUP(A34,[1]RawData!A:DJ,84,FALSE)="","No Delivery Effort",VLOOKUP(A34,[1]RawData!A:DJ,84,FALSE)),"")</f>
        <v>31-100days</v>
      </c>
      <c r="Y34" s="60" t="b">
        <f>VLOOKUP(A34,[1]RawData!A:DJ,85,FALSE)</f>
        <v>0</v>
      </c>
      <c r="Z34" s="57" t="str">
        <f>IF((AND(F34="LIVE",Y34=TRUE)),IF(VLOOKUP(A34,[1]RawData!A:DJ,86,FALSE)="","No Workaround Accountability",VLOOKUP(A34,[1]RawData!A:DJ,86,FALSE)),"")</f>
        <v/>
      </c>
      <c r="AA34" s="57" t="str">
        <f>IF((AND(F34="LIVE",Y34=TRUE)),IF(VLOOKUP(A34,[1]RawData!A:DJ,98,FALSE)="","No Workaround Frequency",VLOOKUP(A34,[1]RawData!A:DJ,98,FALSE)),"")</f>
        <v/>
      </c>
      <c r="AB34" s="57" t="str">
        <f>IF((AND(F34="LIVE",Y34=TRUE)),IF(VLOOKUP(A34,[1]RawData!A:DJ,99,FALSE)="","No Xoserve FTEs",VLOOKUP(A34,[1]RawData!A:DJ,99,FALSE)),"")</f>
        <v/>
      </c>
      <c r="AC34" s="57" t="str">
        <f>IF((AND(F34="LIVE",Y34=TRUE)),IF(VLOOKUP(A34,[1]RawData!A:DJ,94,FALSE)="","No Workaround Intensity",VLOOKUP(A34,[1]RawData!A:DJ,94,FALSE)),"")</f>
        <v/>
      </c>
      <c r="AD34" s="57" t="str">
        <f>IF((AND(F34="LIVE",Y34=TRUE)),IF(VLOOKUP(A34,[1]RawData!A:DJ,87,FALSE)="","No Lifespan Date",VLOOKUP(A34,[1]RawData!A:DJ,87,FALSE)),"")</f>
        <v/>
      </c>
      <c r="AE34" s="57" t="str">
        <f>IF(F34="LIVE",IF(VLOOKUP(A34,[1]RawData!A:DJ,100,FALSE)="","No Change Driver",VLOOKUP(A34,[1]RawData!A:DJ,100,FALSE)),"")</f>
        <v>ChMC endorsed Change Proposal</v>
      </c>
      <c r="AF34" s="57" t="str">
        <f>IF(F34="LIVE",IF(VLOOKUP(A34,[1]RawData!A:DJ,101,FALSE)="","No Change Beneficiary",VLOOKUP(A34,[1]RawData!A:DJ,101,FALSE)),"")</f>
        <v>Multiple Market Participants</v>
      </c>
      <c r="AG34" s="57" t="b">
        <f>VLOOKUP(A34,[1]RawData!A:DJ,102,FALSE)</f>
        <v>1</v>
      </c>
      <c r="AH34" s="57" t="b">
        <f>VLOOKUP(A34,[1]RawData!A:DJ,103,FALSE)</f>
        <v>1</v>
      </c>
      <c r="AI34" s="57" t="b">
        <f>VLOOKUP(A34,[1]RawData!A:DJ,104,FALSE)</f>
        <v>1</v>
      </c>
      <c r="AJ34" s="57" t="str">
        <f>IF(F34="LIVE",IF(VLOOKUP(A34,[1]RawData!A:DJ,106,FALSE)="","No DSC Service Area",VLOOKUP(A34,[1]RawData!A:DJ,106,FALSE)),"")</f>
        <v>Service Area 17: UK Link Services</v>
      </c>
      <c r="AK34" s="57" t="str">
        <f>IF(F34="LIVE",IF(VLOOKUP(A34,[1]RawData!A:DJ,107,FALSE)="","No Number of impacted DSC Service Areas",VLOOKUP(A34,[1]RawData!A:DJ,107,FALSE)),"")</f>
        <v>One</v>
      </c>
      <c r="AL34" s="57" t="str">
        <f>IF(F34="LIVE",IF(VLOOKUP(A34,[1]RawData!A:DJ,108,FALSE)="","No Change Improvement Scale",VLOOKUP(A34,[1]RawData!A:DJ,108,FALSE)),"")</f>
        <v>Medium</v>
      </c>
      <c r="AM34" s="60" t="b">
        <f>VLOOKUP(A34,[1]RawData!A:DJ,88,FALSE)</f>
        <v>0</v>
      </c>
      <c r="AN34" s="60" t="b">
        <f>VLOOKUP(A34,[1]RawData!A:DJ,90,FALSE)</f>
        <v>0</v>
      </c>
      <c r="AO34" s="60" t="b">
        <f>VLOOKUP(A34,[1]RawData!A:DJ,89,FALSE)</f>
        <v>0</v>
      </c>
      <c r="AP34" s="60" t="b">
        <f>VLOOKUP(A34,[1]RawData!A:DJ,109,FALSE)</f>
        <v>0</v>
      </c>
      <c r="AQ34" s="60" t="b">
        <f>VLOOKUP(A34,[1]RawData!A:DJ,96,FALSE)</f>
        <v>0</v>
      </c>
      <c r="AR34" s="60" t="b">
        <f>VLOOKUP(A34,[1]RawData!A:DJ,110,FALSE)</f>
        <v>0</v>
      </c>
      <c r="AS34" s="57" t="str">
        <f>IF(VLOOKUP($A34,[1]RawData!$A:$DJ,111,FALSE)="","No Date",VLOOKUP($A34,[1]RawData!$A:$DJ,111,FALSE))</f>
        <v>No Date</v>
      </c>
      <c r="AT34" s="57" t="str">
        <f>IF(VLOOKUP($A34,[1]RawData!$A:$DJ,112,FALSE)="","No Date",VLOOKUP($A34,[1]RawData!$A:$DJ,112,FALSE))</f>
        <v>No Date</v>
      </c>
      <c r="AU34" s="57" t="str">
        <f>IF(VLOOKUP($A34,[1]RawData!$A:$DJ,114,FALSE)="","No Date",VLOOKUP($A34,[1]RawData!$A:$DJ,114,FALSE))</f>
        <v>No Date</v>
      </c>
      <c r="AV34" s="57" t="str">
        <f>IF(VLOOKUP($A34,[1]RawData!$A:$DJ,113,FALSE)="","No Date",VLOOKUP($A34,[1]RawData!$A:$DJ,113,FALSE))</f>
        <v>No Date</v>
      </c>
    </row>
    <row r="35" spans="1:48" s="56" customFormat="1" ht="14.45" x14ac:dyDescent="0.3">
      <c r="A35" s="62" t="s">
        <v>106</v>
      </c>
      <c r="B35" s="54" t="str">
        <f>VLOOKUP(G35,[1]StatusMappings!A:B,2,FALSE)</f>
        <v>2. Change sanction/approved and in project delivery</v>
      </c>
      <c r="D35" s="54" t="str">
        <f>VLOOKUP(A35,[1]RawData!A:DJ,2,FALSE)</f>
        <v>Customer Inclusion for BIRST Exceptions</v>
      </c>
      <c r="E35" s="54" t="str">
        <f>VLOOKUP(A35,[1]RawData!A:DJ,20,FALSE)</f>
        <v>CR (Internal)</v>
      </c>
      <c r="F35" s="51" t="str">
        <f>VLOOKUP(A35,[1]RawData!A:DJ,21,FALSE)</f>
        <v>LIVE</v>
      </c>
      <c r="G35" s="51" t="str">
        <f>VLOOKUP(A35,[1]RawData!A:DJ,3,FALSE)</f>
        <v>D1 - Change in delivery</v>
      </c>
      <c r="H35" s="58">
        <f t="shared" si="1"/>
        <v>0</v>
      </c>
      <c r="I35" s="58" t="str">
        <f>IF(ISNA(VLOOKUP(A35,[1]PrioritisationVariables!L:P,3,FALSE)),"",(VLOOKUP(A35,[1]PrioritisationVariables!L:P,3,FALSE)))</f>
        <v/>
      </c>
      <c r="J35" s="59" t="str">
        <f>IF(ISNA(VLOOKUP(A35,[1]PrioritisationVariables!L:P,5,FALSE)),"",(VLOOKUP(A35,[1]PrioritisationVariables!L:P,5,FALSE)))</f>
        <v/>
      </c>
      <c r="K35" s="57" t="str">
        <f>IF(F35="LIVE",IF(VLOOKUP(A35,[1]RawData!A:DJ,79,FALSE)="","No Platform",VLOOKUP(A35,[1]RawData!A:DJ,79,FALSE)),"")</f>
        <v>Data Office</v>
      </c>
      <c r="L35" s="57">
        <f>IF(VLOOKUP(A35,[1]RawData!A:DJ,9,FALSE)="","No Date",VLOOKUP(A35,[1]RawData!A:DJ,9,FALSE))</f>
        <v>43123</v>
      </c>
      <c r="M35" s="60" t="str">
        <f>VLOOKUP(A35,[1]RawData!A:DJ,16,FALSE)</f>
        <v>Jo Duncan/Thomas Elce</v>
      </c>
      <c r="N35" s="57" t="str">
        <f>IF(F35="LIVE",IF(VLOOKUP(A35,[1]RawData!A:DJ,19,FALSE)="","No Project Manager",VLOOKUP(A35,[1]RawData!A:DJ,19,FALSE)),"")</f>
        <v>Jo Duncan</v>
      </c>
      <c r="O35" s="61" t="str">
        <f>VLOOKUP(A35,[1]RawData!A:DJ,77,FALSE)</f>
        <v/>
      </c>
      <c r="P35" s="60" t="str">
        <f>VLOOKUP(A35,[1]RawData!A:DJ,78,FALSE)</f>
        <v/>
      </c>
      <c r="Q35" s="57" t="str">
        <f>IF(F35="LIVE",IF(VLOOKUP(A35,[1]RawData!A:DJ,81,FALSE)="","No Delivery Team",VLOOKUP(A35,[1]RawData!A:DJ,81,FALSE)),"")</f>
        <v>Xoserve Resource</v>
      </c>
      <c r="R35" s="60" t="str">
        <f>VLOOKUP(A35,[1]RawData!A:DJ,80,FALSE)</f>
        <v/>
      </c>
      <c r="S35" s="57">
        <f>IF(F35="LIVE",IF(VLOOKUP(A35,[1]RawData!A:DJ,60,FALSE)="","No Date",VLOOKUP(A35,[1]RawData!A:DJ,60,FALSE)),"")</f>
        <v>43464</v>
      </c>
      <c r="T35" s="57" t="str">
        <f>IF(VLOOKUP(A35,[1]RawData!A:DJ,61,FALSE)="","No Date",VLOOKUP(A35,[1]RawData!A:DJ,61,FALSE))</f>
        <v>No Date</v>
      </c>
      <c r="U35" s="57">
        <f>IF(F35="LIVE",IF(VLOOKUP(A35,[1]RawData!A:DJ,11,FALSE)="","No Date",VLOOKUP(A35,[1]RawData!A:DJ,11,FALSE)),"")</f>
        <v>43182</v>
      </c>
      <c r="V35" s="57" t="str">
        <f>IF(F35="LIVE",IF(VLOOKUP(A35,[1]RawData!A:DJ,82,FALSE)="","No Application",VLOOKUP(A35,[1]RawData!A:DJ,82,FALSE)),"")</f>
        <v>Birst</v>
      </c>
      <c r="W35" s="57" t="str">
        <f>IF(F35="LIVE",IF(VLOOKUP(A35,[1]RawData!A:DJ,83,FALSE)="","No Process",VLOOKUP(A35,[1]RawData!A:DJ,83,FALSE)),"")</f>
        <v>Other</v>
      </c>
      <c r="X35" s="57" t="str">
        <f>IF(F35="LIVE",IF(VLOOKUP(A35,[1]RawData!A:DJ,84,FALSE)="","No Delivery Effort",VLOOKUP(A35,[1]RawData!A:DJ,84,FALSE)),"")</f>
        <v>0-30 days</v>
      </c>
      <c r="Y35" s="60" t="b">
        <f>VLOOKUP(A35,[1]RawData!A:DJ,85,FALSE)</f>
        <v>1</v>
      </c>
      <c r="Z35" s="57" t="str">
        <f>IF((AND(F35="LIVE",Y35=TRUE)),IF(VLOOKUP(A35,[1]RawData!A:DJ,86,FALSE)="","No Workaround Accountability",VLOOKUP(A35,[1]RawData!A:DJ,86,FALSE)),"")</f>
        <v>Xoserve</v>
      </c>
      <c r="AA35" s="57" t="str">
        <f>IF((AND(F35="LIVE",Y35=TRUE)),IF(VLOOKUP(A35,[1]RawData!A:DJ,98,FALSE)="","No Workaround Frequency",VLOOKUP(A35,[1]RawData!A:DJ,98,FALSE)),"")</f>
        <v>Monthly</v>
      </c>
      <c r="AB35" s="57" t="str">
        <f>IF((AND(F35="LIVE",Y35=TRUE)),IF(VLOOKUP(A35,[1]RawData!A:DJ,99,FALSE)="","No Xoserve FTEs",VLOOKUP(A35,[1]RawData!A:DJ,99,FALSE)),"")</f>
        <v>One</v>
      </c>
      <c r="AC35" s="57" t="str">
        <f>IF((AND(F35="LIVE",Y35=TRUE)),IF(VLOOKUP(A35,[1]RawData!A:DJ,94,FALSE)="","No Workaround Intensity",VLOOKUP(A35,[1]RawData!A:DJ,94,FALSE)),"")</f>
        <v>Medium</v>
      </c>
      <c r="AD35" s="57">
        <f>IF((AND(F35="LIVE",Y35=TRUE)),IF(VLOOKUP(A35,[1]RawData!A:DJ,87,FALSE)="","No Lifespan Date",VLOOKUP(A35,[1]RawData!A:DJ,87,FALSE)),"")</f>
        <v>43189</v>
      </c>
      <c r="AE35" s="57" t="str">
        <f>IF(F35="LIVE",IF(VLOOKUP(A35,[1]RawData!A:DJ,100,FALSE)="","No Change Driver",VLOOKUP(A35,[1]RawData!A:DJ,100,FALSE)),"")</f>
        <v>Xoserve Internal CR (business improvement initiative)</v>
      </c>
      <c r="AF35" s="57" t="str">
        <f>IF(F35="LIVE",IF(VLOOKUP(A35,[1]RawData!A:DJ,101,FALSE)="","No Change Beneficiary",VLOOKUP(A35,[1]RawData!A:DJ,101,FALSE)),"")</f>
        <v>Xoserve Only</v>
      </c>
      <c r="AG35" s="57" t="b">
        <f>VLOOKUP(A35,[1]RawData!A:DJ,102,FALSE)</f>
        <v>0</v>
      </c>
      <c r="AH35" s="57" t="b">
        <f>VLOOKUP(A35,[1]RawData!A:DJ,103,FALSE)</f>
        <v>0</v>
      </c>
      <c r="AI35" s="57" t="b">
        <f>VLOOKUP(A35,[1]RawData!A:DJ,104,FALSE)</f>
        <v>0</v>
      </c>
      <c r="AJ35" s="57" t="str">
        <f>IF(F35="LIVE",IF(VLOOKUP(A35,[1]RawData!A:DJ,106,FALSE)="","No DSC Service Area",VLOOKUP(A35,[1]RawData!A:DJ,106,FALSE)),"")</f>
        <v>Service Area 23: Internal</v>
      </c>
      <c r="AK35" s="57" t="str">
        <f>IF(F35="LIVE",IF(VLOOKUP(A35,[1]RawData!A:DJ,107,FALSE)="","No Number of impacted DSC Service Areas",VLOOKUP(A35,[1]RawData!A:DJ,107,FALSE)),"")</f>
        <v>None (Xoserve internal initiative)</v>
      </c>
      <c r="AL35" s="57" t="str">
        <f>IF(F35="LIVE",IF(VLOOKUP(A35,[1]RawData!A:DJ,108,FALSE)="","No Change Improvement Scale",VLOOKUP(A35,[1]RawData!A:DJ,108,FALSE)),"")</f>
        <v>Medium</v>
      </c>
      <c r="AM35" s="60" t="b">
        <f>VLOOKUP(A35,[1]RawData!A:DJ,88,FALSE)</f>
        <v>0</v>
      </c>
      <c r="AN35" s="60" t="b">
        <f>VLOOKUP(A35,[1]RawData!A:DJ,90,FALSE)</f>
        <v>0</v>
      </c>
      <c r="AO35" s="60" t="b">
        <f>VLOOKUP(A35,[1]RawData!A:DJ,89,FALSE)</f>
        <v>0</v>
      </c>
      <c r="AP35" s="60" t="b">
        <f>VLOOKUP(A35,[1]RawData!A:DJ,109,FALSE)</f>
        <v>0</v>
      </c>
      <c r="AQ35" s="60" t="b">
        <f>VLOOKUP(A35,[1]RawData!A:DJ,96,FALSE)</f>
        <v>0</v>
      </c>
      <c r="AR35" s="60" t="b">
        <f>VLOOKUP(A35,[1]RawData!A:DJ,110,FALSE)</f>
        <v>0</v>
      </c>
      <c r="AS35" s="57" t="str">
        <f>IF(VLOOKUP($A35,[1]RawData!$A:$DJ,111,FALSE)="","No Date",VLOOKUP($A35,[1]RawData!$A:$DJ,111,FALSE))</f>
        <v>No Date</v>
      </c>
      <c r="AT35" s="57" t="str">
        <f>IF(VLOOKUP($A35,[1]RawData!$A:$DJ,112,FALSE)="","No Date",VLOOKUP($A35,[1]RawData!$A:$DJ,112,FALSE))</f>
        <v>No Date</v>
      </c>
      <c r="AU35" s="57" t="str">
        <f>IF(VLOOKUP($A35,[1]RawData!$A:$DJ,114,FALSE)="","No Date",VLOOKUP($A35,[1]RawData!$A:$DJ,114,FALSE))</f>
        <v>No Date</v>
      </c>
      <c r="AV35" s="57" t="str">
        <f>IF(VLOOKUP($A35,[1]RawData!$A:$DJ,113,FALSE)="","No Date",VLOOKUP($A35,[1]RawData!$A:$DJ,113,FALSE))</f>
        <v>No Date</v>
      </c>
    </row>
    <row r="36" spans="1:48" s="56" customFormat="1" ht="14.45" x14ac:dyDescent="0.3">
      <c r="A36" s="62" t="s">
        <v>131</v>
      </c>
      <c r="B36" s="54" t="str">
        <f>VLOOKUP(G36,[1]StatusMappings!A:B,2,FALSE)</f>
        <v>2. Change sanction/approved and in project delivery</v>
      </c>
      <c r="D36" s="54" t="str">
        <f>VLOOKUP(A36,[1]RawData!A:DJ,2,FALSE)</f>
        <v>Monthly AQ Calculations for Class 4 sites with AMR fitted</v>
      </c>
      <c r="E36" s="54" t="str">
        <f>VLOOKUP(A36,[1]RawData!A:DJ,20,FALSE)</f>
        <v>CR (Internal)</v>
      </c>
      <c r="F36" s="51" t="str">
        <f>VLOOKUP(A36,[1]RawData!A:DJ,21,FALSE)</f>
        <v>LIVE</v>
      </c>
      <c r="G36" s="51" t="str">
        <f>VLOOKUP(A36,[1]RawData!A:DJ,3,FALSE)</f>
        <v>D1 - Change in delivery</v>
      </c>
      <c r="H36" s="58">
        <f t="shared" si="1"/>
        <v>0</v>
      </c>
      <c r="I36" s="58" t="str">
        <f>IF(ISNA(VLOOKUP(A36,[1]PrioritisationVariables!L:P,3,FALSE)),"",(VLOOKUP(A36,[1]PrioritisationVariables!L:P,3,FALSE)))</f>
        <v/>
      </c>
      <c r="J36" s="59" t="str">
        <f>IF(ISNA(VLOOKUP(A36,[1]PrioritisationVariables!L:P,5,FALSE)),"",(VLOOKUP(A36,[1]PrioritisationVariables!L:P,5,FALSE)))</f>
        <v/>
      </c>
      <c r="K36" s="57" t="str">
        <f>IF(F36="LIVE",IF(VLOOKUP(A36,[1]RawData!A:DJ,79,FALSE)="","No Platform",VLOOKUP(A36,[1]RawData!A:DJ,79,FALSE)),"")</f>
        <v>T &amp; SS</v>
      </c>
      <c r="L36" s="57">
        <f>IF(VLOOKUP(A36,[1]RawData!A:DJ,9,FALSE)="","No Date",VLOOKUP(A36,[1]RawData!A:DJ,9,FALSE))</f>
        <v>43110</v>
      </c>
      <c r="M36" s="60" t="str">
        <f>VLOOKUP(A36,[1]RawData!A:DJ,16,FALSE)</f>
        <v>Rachel martin/Emma Lyndon</v>
      </c>
      <c r="N36" s="57" t="str">
        <f>IF(F36="LIVE",IF(VLOOKUP(A36,[1]RawData!A:DJ,19,FALSE)="","No Project Manager",VLOOKUP(A36,[1]RawData!A:DJ,19,FALSE)),"")</f>
        <v>Donna Johnson</v>
      </c>
      <c r="O36" s="61" t="str">
        <f>VLOOKUP(A36,[1]RawData!A:DJ,77,FALSE)</f>
        <v>50</v>
      </c>
      <c r="P36" s="60" t="str">
        <f>VLOOKUP(A36,[1]RawData!A:DJ,78,FALSE)</f>
        <v/>
      </c>
      <c r="Q36" s="57" t="str">
        <f>IF(F36="LIVE",IF(VLOOKUP(A36,[1]RawData!A:DJ,81,FALSE)="","No Delivery Team",VLOOKUP(A36,[1]RawData!A:DJ,81,FALSE)),"")</f>
        <v>Minor Enhancements Team</v>
      </c>
      <c r="R36" s="60" t="str">
        <f>VLOOKUP(A36,[1]RawData!A:DJ,80,FALSE)</f>
        <v>XO3637</v>
      </c>
      <c r="S36" s="57">
        <f>IF(F36="LIVE",IF(VLOOKUP(A36,[1]RawData!A:DJ,60,FALSE)="","No Date",VLOOKUP(A36,[1]RawData!A:DJ,60,FALSE)),"")</f>
        <v>43308</v>
      </c>
      <c r="T36" s="57" t="str">
        <f>IF(VLOOKUP(A36,[1]RawData!A:DJ,61,FALSE)="","No Date",VLOOKUP(A36,[1]RawData!A:DJ,61,FALSE))</f>
        <v>No Date</v>
      </c>
      <c r="U36" s="57">
        <f>IF(F36="LIVE",IF(VLOOKUP(A36,[1]RawData!A:DJ,11,FALSE)="","No Date",VLOOKUP(A36,[1]RawData!A:DJ,11,FALSE)),"")</f>
        <v>43238</v>
      </c>
      <c r="V36" s="57" t="str">
        <f>IF(F36="LIVE",IF(VLOOKUP(A36,[1]RawData!A:DJ,82,FALSE)="","No Application",VLOOKUP(A36,[1]RawData!A:DJ,82,FALSE)),"")</f>
        <v>ISU</v>
      </c>
      <c r="W36" s="57" t="str">
        <f>IF(F36="LIVE",IF(VLOOKUP(A36,[1]RawData!A:DJ,83,FALSE)="","No Process",VLOOKUP(A36,[1]RawData!A:DJ,83,FALSE)),"")</f>
        <v>Other</v>
      </c>
      <c r="X36" s="57" t="str">
        <f>IF(F36="LIVE",IF(VLOOKUP(A36,[1]RawData!A:DJ,84,FALSE)="","No Delivery Effort",VLOOKUP(A36,[1]RawData!A:DJ,84,FALSE)),"")</f>
        <v>30-60 days</v>
      </c>
      <c r="Y36" s="60" t="b">
        <f>VLOOKUP(A36,[1]RawData!A:DJ,85,FALSE)</f>
        <v>0</v>
      </c>
      <c r="Z36" s="57" t="str">
        <f>IF((AND(F36="LIVE",Y36=TRUE)),IF(VLOOKUP(A36,[1]RawData!A:DJ,86,FALSE)="","No Workaround Accountability",VLOOKUP(A36,[1]RawData!A:DJ,86,FALSE)),"")</f>
        <v/>
      </c>
      <c r="AA36" s="57" t="str">
        <f>IF((AND(F36="LIVE",Y36=TRUE)),IF(VLOOKUP(A36,[1]RawData!A:DJ,98,FALSE)="","No Workaround Frequency",VLOOKUP(A36,[1]RawData!A:DJ,98,FALSE)),"")</f>
        <v/>
      </c>
      <c r="AB36" s="57" t="str">
        <f>IF((AND(F36="LIVE",Y36=TRUE)),IF(VLOOKUP(A36,[1]RawData!A:DJ,99,FALSE)="","No Xoserve FTEs",VLOOKUP(A36,[1]RawData!A:DJ,99,FALSE)),"")</f>
        <v/>
      </c>
      <c r="AC36" s="57" t="str">
        <f>IF((AND(F36="LIVE",Y36=TRUE)),IF(VLOOKUP(A36,[1]RawData!A:DJ,94,FALSE)="","No Workaround Intensity",VLOOKUP(A36,[1]RawData!A:DJ,94,FALSE)),"")</f>
        <v/>
      </c>
      <c r="AD36" s="57" t="str">
        <f>IF((AND(F36="LIVE",Y36=TRUE)),IF(VLOOKUP(A36,[1]RawData!A:DJ,87,FALSE)="","No Lifespan Date",VLOOKUP(A36,[1]RawData!A:DJ,87,FALSE)),"")</f>
        <v/>
      </c>
      <c r="AE36" s="57" t="str">
        <f>IF(F36="LIVE",IF(VLOOKUP(A36,[1]RawData!A:DJ,100,FALSE)="","No Change Driver",VLOOKUP(A36,[1]RawData!A:DJ,100,FALSE)),"")</f>
        <v>Xoserve Internal CR (business improvement initiative)</v>
      </c>
      <c r="AF36" s="57" t="str">
        <f>IF(F36="LIVE",IF(VLOOKUP(A36,[1]RawData!A:DJ,101,FALSE)="","No Change Beneficiary",VLOOKUP(A36,[1]RawData!A:DJ,101,FALSE)),"")</f>
        <v>Multiple Market Groups</v>
      </c>
      <c r="AG36" s="57" t="b">
        <f>VLOOKUP(A36,[1]RawData!A:DJ,102,FALSE)</f>
        <v>1</v>
      </c>
      <c r="AH36" s="57" t="b">
        <f>VLOOKUP(A36,[1]RawData!A:DJ,103,FALSE)</f>
        <v>1</v>
      </c>
      <c r="AI36" s="57" t="b">
        <f>VLOOKUP(A36,[1]RawData!A:DJ,104,FALSE)</f>
        <v>1</v>
      </c>
      <c r="AJ36" s="57" t="str">
        <f>IF(F36="LIVE",IF(VLOOKUP(A36,[1]RawData!A:DJ,106,FALSE)="","No DSC Service Area",VLOOKUP(A36,[1]RawData!A:DJ,106,FALSE)),"")</f>
        <v>Service Area 23: Internal</v>
      </c>
      <c r="AK36" s="57" t="str">
        <f>IF(F36="LIVE",IF(VLOOKUP(A36,[1]RawData!A:DJ,107,FALSE)="","No Number of impacted DSC Service Areas",VLOOKUP(A36,[1]RawData!A:DJ,107,FALSE)),"")</f>
        <v>Two to Five</v>
      </c>
      <c r="AL36" s="57" t="str">
        <f>IF(F36="LIVE",IF(VLOOKUP(A36,[1]RawData!A:DJ,108,FALSE)="","No Change Improvement Scale",VLOOKUP(A36,[1]RawData!A:DJ,108,FALSE)),"")</f>
        <v>Low</v>
      </c>
      <c r="AM36" s="60" t="b">
        <f>VLOOKUP(A36,[1]RawData!A:DJ,88,FALSE)</f>
        <v>0</v>
      </c>
      <c r="AN36" s="60" t="b">
        <f>VLOOKUP(A36,[1]RawData!A:DJ,90,FALSE)</f>
        <v>0</v>
      </c>
      <c r="AO36" s="60" t="b">
        <f>VLOOKUP(A36,[1]RawData!A:DJ,89,FALSE)</f>
        <v>0</v>
      </c>
      <c r="AP36" s="60" t="b">
        <f>VLOOKUP(A36,[1]RawData!A:DJ,109,FALSE)</f>
        <v>0</v>
      </c>
      <c r="AQ36" s="60" t="b">
        <f>VLOOKUP(A36,[1]RawData!A:DJ,96,FALSE)</f>
        <v>1</v>
      </c>
      <c r="AR36" s="60" t="b">
        <f>VLOOKUP(A36,[1]RawData!A:DJ,110,FALSE)</f>
        <v>0</v>
      </c>
      <c r="AS36" s="57" t="str">
        <f>IF(VLOOKUP($A36,[1]RawData!$A:$DJ,111,FALSE)="","No Date",VLOOKUP($A36,[1]RawData!$A:$DJ,111,FALSE))</f>
        <v>No Date</v>
      </c>
      <c r="AT36" s="57" t="str">
        <f>IF(VLOOKUP($A36,[1]RawData!$A:$DJ,112,FALSE)="","No Date",VLOOKUP($A36,[1]RawData!$A:$DJ,112,FALSE))</f>
        <v>No Date</v>
      </c>
      <c r="AU36" s="57" t="str">
        <f>IF(VLOOKUP($A36,[1]RawData!$A:$DJ,114,FALSE)="","No Date",VLOOKUP($A36,[1]RawData!$A:$DJ,114,FALSE))</f>
        <v>No Date</v>
      </c>
      <c r="AV36" s="57" t="str">
        <f>IF(VLOOKUP($A36,[1]RawData!$A:$DJ,113,FALSE)="","No Date",VLOOKUP($A36,[1]RawData!$A:$DJ,113,FALSE))</f>
        <v>No Date</v>
      </c>
    </row>
    <row r="37" spans="1:48" s="56" customFormat="1" ht="14.45" x14ac:dyDescent="0.3">
      <c r="A37" s="62" t="s">
        <v>89</v>
      </c>
      <c r="B37" s="54" t="str">
        <f>VLOOKUP(G37,[1]StatusMappings!A:B,2,FALSE)</f>
        <v>2. Change sanction/approved and in project delivery</v>
      </c>
      <c r="D37" s="54" t="str">
        <f>VLOOKUP(A37,[1]RawData!A:DJ,2,FALSE)</f>
        <v>Shipper Performance Birst Dashboard (by Data Cleansing Topic)</v>
      </c>
      <c r="E37" s="54" t="str">
        <f>VLOOKUP(A37,[1]RawData!A:DJ,20,FALSE)</f>
        <v>CR (Internal)</v>
      </c>
      <c r="F37" s="51" t="str">
        <f>VLOOKUP(A37,[1]RawData!A:DJ,21,FALSE)</f>
        <v>LIVE</v>
      </c>
      <c r="G37" s="51" t="str">
        <f>VLOOKUP(A37,[1]RawData!A:DJ,3,FALSE)</f>
        <v>D1 - Change in delivery</v>
      </c>
      <c r="H37" s="58">
        <f t="shared" si="1"/>
        <v>0</v>
      </c>
      <c r="I37" s="58" t="str">
        <f>IF(ISNA(VLOOKUP(A37,[1]PrioritisationVariables!L:P,3,FALSE)),"",(VLOOKUP(A37,[1]PrioritisationVariables!L:P,3,FALSE)))</f>
        <v/>
      </c>
      <c r="J37" s="59" t="str">
        <f>IF(ISNA(VLOOKUP(A37,[1]PrioritisationVariables!L:P,5,FALSE)),"",(VLOOKUP(A37,[1]PrioritisationVariables!L:P,5,FALSE)))</f>
        <v/>
      </c>
      <c r="K37" s="57" t="str">
        <f>IF(F37="LIVE",IF(VLOOKUP(A37,[1]RawData!A:DJ,79,FALSE)="","No Platform",VLOOKUP(A37,[1]RawData!A:DJ,79,FALSE)),"")</f>
        <v>Data Office</v>
      </c>
      <c r="L37" s="57">
        <f>IF(VLOOKUP(A37,[1]RawData!A:DJ,9,FALSE)="","No Date",VLOOKUP(A37,[1]RawData!A:DJ,9,FALSE))</f>
        <v>43116</v>
      </c>
      <c r="M37" s="60" t="str">
        <f>VLOOKUP(A37,[1]RawData!A:DJ,16,FALSE)</f>
        <v>James Verdon</v>
      </c>
      <c r="N37" s="57" t="str">
        <f>IF(F37="LIVE",IF(VLOOKUP(A37,[1]RawData!A:DJ,19,FALSE)="","No Project Manager",VLOOKUP(A37,[1]RawData!A:DJ,19,FALSE)),"")</f>
        <v>Jo Duncan</v>
      </c>
      <c r="O37" s="61" t="str">
        <f>VLOOKUP(A37,[1]RawData!A:DJ,77,FALSE)</f>
        <v/>
      </c>
      <c r="P37" s="60" t="str">
        <f>VLOOKUP(A37,[1]RawData!A:DJ,78,FALSE)</f>
        <v/>
      </c>
      <c r="Q37" s="57" t="str">
        <f>IF(F37="LIVE",IF(VLOOKUP(A37,[1]RawData!A:DJ,81,FALSE)="","No Delivery Team",VLOOKUP(A37,[1]RawData!A:DJ,81,FALSE)),"")</f>
        <v>Xoserve Resource</v>
      </c>
      <c r="R37" s="60" t="str">
        <f>VLOOKUP(A37,[1]RawData!A:DJ,80,FALSE)</f>
        <v/>
      </c>
      <c r="S37" s="57">
        <f>IF(F37="LIVE",IF(VLOOKUP(A37,[1]RawData!A:DJ,60,FALSE)="","No Date",VLOOKUP(A37,[1]RawData!A:DJ,60,FALSE)),"")</f>
        <v>43342</v>
      </c>
      <c r="T37" s="57" t="str">
        <f>IF(VLOOKUP(A37,[1]RawData!A:DJ,61,FALSE)="","No Date",VLOOKUP(A37,[1]RawData!A:DJ,61,FALSE))</f>
        <v>No Date</v>
      </c>
      <c r="U37" s="57">
        <f>IF(F37="LIVE",IF(VLOOKUP(A37,[1]RawData!A:DJ,11,FALSE)="","No Date",VLOOKUP(A37,[1]RawData!A:DJ,11,FALSE)),"")</f>
        <v>43322</v>
      </c>
      <c r="V37" s="57" t="str">
        <f>IF(F37="LIVE",IF(VLOOKUP(A37,[1]RawData!A:DJ,82,FALSE)="","No Application",VLOOKUP(A37,[1]RawData!A:DJ,82,FALSE)),"")</f>
        <v>Other</v>
      </c>
      <c r="W37" s="57" t="str">
        <f>IF(F37="LIVE",IF(VLOOKUP(A37,[1]RawData!A:DJ,83,FALSE)="","No Process",VLOOKUP(A37,[1]RawData!A:DJ,83,FALSE)),"")</f>
        <v>Other</v>
      </c>
      <c r="X37" s="57" t="str">
        <f>IF(F37="LIVE",IF(VLOOKUP(A37,[1]RawData!A:DJ,84,FALSE)="","No Delivery Effort",VLOOKUP(A37,[1]RawData!A:DJ,84,FALSE)),"")</f>
        <v>0-30 days</v>
      </c>
      <c r="Y37" s="60" t="b">
        <f>VLOOKUP(A37,[1]RawData!A:DJ,85,FALSE)</f>
        <v>0</v>
      </c>
      <c r="Z37" s="57" t="str">
        <f>IF((AND(F37="LIVE",Y37=TRUE)),IF(VLOOKUP(A37,[1]RawData!A:DJ,86,FALSE)="","No Workaround Accountability",VLOOKUP(A37,[1]RawData!A:DJ,86,FALSE)),"")</f>
        <v/>
      </c>
      <c r="AA37" s="57" t="str">
        <f>IF((AND(F37="LIVE",Y37=TRUE)),IF(VLOOKUP(A37,[1]RawData!A:DJ,98,FALSE)="","No Workaround Frequency",VLOOKUP(A37,[1]RawData!A:DJ,98,FALSE)),"")</f>
        <v/>
      </c>
      <c r="AB37" s="57" t="str">
        <f>IF((AND(F37="LIVE",Y37=TRUE)),IF(VLOOKUP(A37,[1]RawData!A:DJ,99,FALSE)="","No Xoserve FTEs",VLOOKUP(A37,[1]RawData!A:DJ,99,FALSE)),"")</f>
        <v/>
      </c>
      <c r="AC37" s="57" t="str">
        <f>IF((AND(F37="LIVE",Y37=TRUE)),IF(VLOOKUP(A37,[1]RawData!A:DJ,94,FALSE)="","No Workaround Intensity",VLOOKUP(A37,[1]RawData!A:DJ,94,FALSE)),"")</f>
        <v/>
      </c>
      <c r="AD37" s="57" t="str">
        <f>IF((AND(F37="LIVE",Y37=TRUE)),IF(VLOOKUP(A37,[1]RawData!A:DJ,87,FALSE)="","No Lifespan Date",VLOOKUP(A37,[1]RawData!A:DJ,87,FALSE)),"")</f>
        <v/>
      </c>
      <c r="AE37" s="57" t="str">
        <f>IF(F37="LIVE",IF(VLOOKUP(A37,[1]RawData!A:DJ,100,FALSE)="","No Change Driver",VLOOKUP(A37,[1]RawData!A:DJ,100,FALSE)),"")</f>
        <v>Xoserve Internal CR (business improvement initiative)</v>
      </c>
      <c r="AF37" s="57" t="str">
        <f>IF(F37="LIVE",IF(VLOOKUP(A37,[1]RawData!A:DJ,101,FALSE)="","No Change Beneficiary",VLOOKUP(A37,[1]RawData!A:DJ,101,FALSE)),"")</f>
        <v>Xoserve Only</v>
      </c>
      <c r="AG37" s="57" t="b">
        <f>VLOOKUP(A37,[1]RawData!A:DJ,102,FALSE)</f>
        <v>0</v>
      </c>
      <c r="AH37" s="57" t="b">
        <f>VLOOKUP(A37,[1]RawData!A:DJ,103,FALSE)</f>
        <v>0</v>
      </c>
      <c r="AI37" s="57" t="b">
        <f>VLOOKUP(A37,[1]RawData!A:DJ,104,FALSE)</f>
        <v>0</v>
      </c>
      <c r="AJ37" s="57" t="str">
        <f>IF(F37="LIVE",IF(VLOOKUP(A37,[1]RawData!A:DJ,106,FALSE)="","No DSC Service Area",VLOOKUP(A37,[1]RawData!A:DJ,106,FALSE)),"")</f>
        <v>Service Area 23: Internal</v>
      </c>
      <c r="AK37" s="57" t="str">
        <f>IF(F37="LIVE",IF(VLOOKUP(A37,[1]RawData!A:DJ,107,FALSE)="","No Number of impacted DSC Service Areas",VLOOKUP(A37,[1]RawData!A:DJ,107,FALSE)),"")</f>
        <v>None (Xoserve internal initiative)</v>
      </c>
      <c r="AL37" s="57" t="str">
        <f>IF(F37="LIVE",IF(VLOOKUP(A37,[1]RawData!A:DJ,108,FALSE)="","No Change Improvement Scale",VLOOKUP(A37,[1]RawData!A:DJ,108,FALSE)),"")</f>
        <v>Medium</v>
      </c>
      <c r="AM37" s="60" t="b">
        <f>VLOOKUP(A37,[1]RawData!A:DJ,88,FALSE)</f>
        <v>0</v>
      </c>
      <c r="AN37" s="60" t="b">
        <f>VLOOKUP(A37,[1]RawData!A:DJ,90,FALSE)</f>
        <v>0</v>
      </c>
      <c r="AO37" s="60" t="b">
        <f>VLOOKUP(A37,[1]RawData!A:DJ,89,FALSE)</f>
        <v>0</v>
      </c>
      <c r="AP37" s="60" t="b">
        <f>VLOOKUP(A37,[1]RawData!A:DJ,109,FALSE)</f>
        <v>0</v>
      </c>
      <c r="AQ37" s="60" t="b">
        <f>VLOOKUP(A37,[1]RawData!A:DJ,96,FALSE)</f>
        <v>0</v>
      </c>
      <c r="AR37" s="60" t="b">
        <f>VLOOKUP(A37,[1]RawData!A:DJ,110,FALSE)</f>
        <v>0</v>
      </c>
      <c r="AS37" s="57" t="str">
        <f>IF(VLOOKUP($A37,[1]RawData!$A:$DJ,111,FALSE)="","No Date",VLOOKUP($A37,[1]RawData!$A:$DJ,111,FALSE))</f>
        <v>No Date</v>
      </c>
      <c r="AT37" s="57" t="str">
        <f>IF(VLOOKUP($A37,[1]RawData!$A:$DJ,112,FALSE)="","No Date",VLOOKUP($A37,[1]RawData!$A:$DJ,112,FALSE))</f>
        <v>No Date</v>
      </c>
      <c r="AU37" s="57" t="str">
        <f>IF(VLOOKUP($A37,[1]RawData!$A:$DJ,114,FALSE)="","No Date",VLOOKUP($A37,[1]RawData!$A:$DJ,114,FALSE))</f>
        <v>No Date</v>
      </c>
      <c r="AV37" s="57" t="str">
        <f>IF(VLOOKUP($A37,[1]RawData!$A:$DJ,113,FALSE)="","No Date",VLOOKUP($A37,[1]RawData!$A:$DJ,113,FALSE))</f>
        <v>No Date</v>
      </c>
    </row>
    <row r="38" spans="1:48" s="56" customFormat="1" ht="14.45" x14ac:dyDescent="0.3">
      <c r="A38" s="62" t="s">
        <v>90</v>
      </c>
      <c r="B38" s="54" t="str">
        <f>VLOOKUP(G38,[1]StatusMappings!A:B,2,FALSE)</f>
        <v>2. Change sanction/approved and in project delivery</v>
      </c>
      <c r="D38" s="54" t="str">
        <f>VLOOKUP(A38,[1]RawData!A:DJ,2,FALSE)</f>
        <v xml:space="preserve"> Report of GTI Meter Points where the confirming shipper is not the elected shipper</v>
      </c>
      <c r="E38" s="54" t="str">
        <f>VLOOKUP(A38,[1]RawData!A:DJ,20,FALSE)</f>
        <v>CP</v>
      </c>
      <c r="F38" s="51" t="str">
        <f>VLOOKUP(A38,[1]RawData!A:DJ,21,FALSE)</f>
        <v>LIVE</v>
      </c>
      <c r="G38" s="51" t="str">
        <f>VLOOKUP(A38,[1]RawData!A:DJ,3,FALSE)</f>
        <v>D1 - Change in delivery</v>
      </c>
      <c r="H38" s="58">
        <f t="shared" si="1"/>
        <v>0</v>
      </c>
      <c r="I38" s="58" t="str">
        <f>IF(ISNA(VLOOKUP(A38,[1]PrioritisationVariables!L:P,3,FALSE)),"",(VLOOKUP(A38,[1]PrioritisationVariables!L:P,3,FALSE)))</f>
        <v/>
      </c>
      <c r="J38" s="59" t="str">
        <f>IF(ISNA(VLOOKUP(A38,[1]PrioritisationVariables!L:P,5,FALSE)),"",(VLOOKUP(A38,[1]PrioritisationVariables!L:P,5,FALSE)))</f>
        <v/>
      </c>
      <c r="K38" s="57" t="str">
        <f>IF(F38="LIVE",IF(VLOOKUP(A38,[1]RawData!A:DJ,79,FALSE)="","No Platform",VLOOKUP(A38,[1]RawData!A:DJ,79,FALSE)),"")</f>
        <v>Data Office</v>
      </c>
      <c r="L38" s="57">
        <f>IF(VLOOKUP(A38,[1]RawData!A:DJ,9,FALSE)="","No Date",VLOOKUP(A38,[1]RawData!A:DJ,9,FALSE))</f>
        <v>42921</v>
      </c>
      <c r="M38" s="60" t="str">
        <f>VLOOKUP(A38,[1]RawData!A:DJ,16,FALSE)</f>
        <v>Emma Smith</v>
      </c>
      <c r="N38" s="57" t="str">
        <f>IF(F38="LIVE",IF(VLOOKUP(A38,[1]RawData!A:DJ,19,FALSE)="","No Project Manager",VLOOKUP(A38,[1]RawData!A:DJ,19,FALSE)),"")</f>
        <v>Jo Duncan</v>
      </c>
      <c r="O38" s="61" t="str">
        <f>VLOOKUP(A38,[1]RawData!A:DJ,77,FALSE)</f>
        <v>50</v>
      </c>
      <c r="P38" s="60" t="str">
        <f>VLOOKUP(A38,[1]RawData!A:DJ,78,FALSE)</f>
        <v/>
      </c>
      <c r="Q38" s="57" t="str">
        <f>IF(F38="LIVE",IF(VLOOKUP(A38,[1]RawData!A:DJ,81,FALSE)="","No Delivery Team",VLOOKUP(A38,[1]RawData!A:DJ,81,FALSE)),"")</f>
        <v>Minor Enhancements Team</v>
      </c>
      <c r="R38" s="60" t="str">
        <f>VLOOKUP(A38,[1]RawData!A:DJ,80,FALSE)</f>
        <v>XOS3615</v>
      </c>
      <c r="S38" s="57">
        <f>IF(F38="LIVE",IF(VLOOKUP(A38,[1]RawData!A:DJ,60,FALSE)="","No Date",VLOOKUP(A38,[1]RawData!A:DJ,60,FALSE)),"")</f>
        <v>43342</v>
      </c>
      <c r="T38" s="57" t="str">
        <f>IF(VLOOKUP(A38,[1]RawData!A:DJ,61,FALSE)="","No Date",VLOOKUP(A38,[1]RawData!A:DJ,61,FALSE))</f>
        <v>No Date</v>
      </c>
      <c r="U38" s="57">
        <f>IF(F38="LIVE",IF(VLOOKUP(A38,[1]RawData!A:DJ,11,FALSE)="","No Date",VLOOKUP(A38,[1]RawData!A:DJ,11,FALSE)),"")</f>
        <v>43322</v>
      </c>
      <c r="V38" s="57" t="str">
        <f>IF(F38="LIVE",IF(VLOOKUP(A38,[1]RawData!A:DJ,82,FALSE)="","No Application",VLOOKUP(A38,[1]RawData!A:DJ,82,FALSE)),"")</f>
        <v>BW</v>
      </c>
      <c r="W38" s="57" t="str">
        <f>IF(F38="LIVE",IF(VLOOKUP(A38,[1]RawData!A:DJ,83,FALSE)="","No Process",VLOOKUP(A38,[1]RawData!A:DJ,83,FALSE)),"")</f>
        <v>SPA</v>
      </c>
      <c r="X38" s="57" t="str">
        <f>IF(F38="LIVE",IF(VLOOKUP(A38,[1]RawData!A:DJ,84,FALSE)="","No Delivery Effort",VLOOKUP(A38,[1]RawData!A:DJ,84,FALSE)),"")</f>
        <v>31-100days</v>
      </c>
      <c r="Y38" s="60" t="b">
        <f>VLOOKUP(A38,[1]RawData!A:DJ,85,FALSE)</f>
        <v>0</v>
      </c>
      <c r="Z38" s="57" t="str">
        <f>IF((AND(F38="LIVE",Y38=TRUE)),IF(VLOOKUP(A38,[1]RawData!A:DJ,86,FALSE)="","No Workaround Accountability",VLOOKUP(A38,[1]RawData!A:DJ,86,FALSE)),"")</f>
        <v/>
      </c>
      <c r="AA38" s="57" t="str">
        <f>IF((AND(F38="LIVE",Y38=TRUE)),IF(VLOOKUP(A38,[1]RawData!A:DJ,98,FALSE)="","No Workaround Frequency",VLOOKUP(A38,[1]RawData!A:DJ,98,FALSE)),"")</f>
        <v/>
      </c>
      <c r="AB38" s="57" t="str">
        <f>IF((AND(F38="LIVE",Y38=TRUE)),IF(VLOOKUP(A38,[1]RawData!A:DJ,99,FALSE)="","No Xoserve FTEs",VLOOKUP(A38,[1]RawData!A:DJ,99,FALSE)),"")</f>
        <v/>
      </c>
      <c r="AC38" s="57" t="str">
        <f>IF((AND(F38="LIVE",Y38=TRUE)),IF(VLOOKUP(A38,[1]RawData!A:DJ,94,FALSE)="","No Workaround Intensity",VLOOKUP(A38,[1]RawData!A:DJ,94,FALSE)),"")</f>
        <v/>
      </c>
      <c r="AD38" s="57" t="str">
        <f>IF((AND(F38="LIVE",Y38=TRUE)),IF(VLOOKUP(A38,[1]RawData!A:DJ,87,FALSE)="","No Lifespan Date",VLOOKUP(A38,[1]RawData!A:DJ,87,FALSE)),"")</f>
        <v/>
      </c>
      <c r="AE38" s="57" t="str">
        <f>IF(F38="LIVE",IF(VLOOKUP(A38,[1]RawData!A:DJ,100,FALSE)="","No Change Driver",VLOOKUP(A38,[1]RawData!A:DJ,100,FALSE)),"")</f>
        <v>ChMC endorsed Change Proposal</v>
      </c>
      <c r="AF38" s="57" t="str">
        <f>IF(F38="LIVE",IF(VLOOKUP(A38,[1]RawData!A:DJ,101,FALSE)="","No Change Beneficiary",VLOOKUP(A38,[1]RawData!A:DJ,101,FALSE)),"")</f>
        <v>Multiple Market Groups</v>
      </c>
      <c r="AG38" s="57" t="b">
        <f>VLOOKUP(A38,[1]RawData!A:DJ,102,FALSE)</f>
        <v>1</v>
      </c>
      <c r="AH38" s="57" t="b">
        <f>VLOOKUP(A38,[1]RawData!A:DJ,103,FALSE)</f>
        <v>1</v>
      </c>
      <c r="AI38" s="57" t="b">
        <f>VLOOKUP(A38,[1]RawData!A:DJ,104,FALSE)</f>
        <v>1</v>
      </c>
      <c r="AJ38" s="57" t="str">
        <f>IF(F38="LIVE",IF(VLOOKUP(A38,[1]RawData!A:DJ,106,FALSE)="","No DSC Service Area",VLOOKUP(A38,[1]RawData!A:DJ,106,FALSE)),"")</f>
        <v>Service Area 18: Provision of User Reports and Information</v>
      </c>
      <c r="AK38" s="57" t="str">
        <f>IF(F38="LIVE",IF(VLOOKUP(A38,[1]RawData!A:DJ,107,FALSE)="","No Number of impacted DSC Service Areas",VLOOKUP(A38,[1]RawData!A:DJ,107,FALSE)),"")</f>
        <v>Two to Five</v>
      </c>
      <c r="AL38" s="57" t="str">
        <f>IF(F38="LIVE",IF(VLOOKUP(A38,[1]RawData!A:DJ,108,FALSE)="","No Change Improvement Scale",VLOOKUP(A38,[1]RawData!A:DJ,108,FALSE)),"")</f>
        <v>Medium</v>
      </c>
      <c r="AM38" s="60" t="b">
        <f>VLOOKUP(A38,[1]RawData!A:DJ,88,FALSE)</f>
        <v>0</v>
      </c>
      <c r="AN38" s="60" t="b">
        <f>VLOOKUP(A38,[1]RawData!A:DJ,90,FALSE)</f>
        <v>0</v>
      </c>
      <c r="AO38" s="60" t="b">
        <f>VLOOKUP(A38,[1]RawData!A:DJ,89,FALSE)</f>
        <v>0</v>
      </c>
      <c r="AP38" s="60" t="b">
        <f>VLOOKUP(A38,[1]RawData!A:DJ,109,FALSE)</f>
        <v>0</v>
      </c>
      <c r="AQ38" s="60" t="b">
        <f>VLOOKUP(A38,[1]RawData!A:DJ,96,FALSE)</f>
        <v>0</v>
      </c>
      <c r="AR38" s="60" t="b">
        <f>VLOOKUP(A38,[1]RawData!A:DJ,110,FALSE)</f>
        <v>0</v>
      </c>
      <c r="AS38" s="57">
        <f>IF(VLOOKUP($A38,[1]RawData!$A:$DJ,111,FALSE)="","No Date",VLOOKUP($A38,[1]RawData!$A:$DJ,111,FALSE))</f>
        <v>42929</v>
      </c>
      <c r="AT38" s="57">
        <f>IF(VLOOKUP($A38,[1]RawData!$A:$DJ,112,FALSE)="","No Date",VLOOKUP($A38,[1]RawData!$A:$DJ,112,FALSE))</f>
        <v>43166</v>
      </c>
      <c r="AU38" s="57">
        <f>IF(VLOOKUP($A38,[1]RawData!$A:$DJ,114,FALSE)="","No Date",VLOOKUP($A38,[1]RawData!$A:$DJ,114,FALSE))</f>
        <v>43201</v>
      </c>
      <c r="AV38" s="57" t="str">
        <f>IF(VLOOKUP($A38,[1]RawData!$A:$DJ,113,FALSE)="","No Date",VLOOKUP($A38,[1]RawData!$A:$DJ,113,FALSE))</f>
        <v>No Date</v>
      </c>
    </row>
    <row r="39" spans="1:48" s="56" customFormat="1" ht="14.45" x14ac:dyDescent="0.3">
      <c r="A39" s="62" t="s">
        <v>91</v>
      </c>
      <c r="B39" s="54" t="str">
        <f>VLOOKUP(G39,[1]StatusMappings!A:B,2,FALSE)</f>
        <v>2. Change sanction/approved and in project delivery</v>
      </c>
      <c r="D39" s="54" t="str">
        <f>VLOOKUP(A39,[1]RawData!A:DJ,2,FALSE)</f>
        <v>Impact Assessment on changes to Market Intelligence report and Change of Supplier reporting suite ahead of Ofgem RFI</v>
      </c>
      <c r="E39" s="54" t="str">
        <f>VLOOKUP(A39,[1]RawData!A:DJ,20,FALSE)</f>
        <v>CR (Internal)</v>
      </c>
      <c r="F39" s="51" t="str">
        <f>VLOOKUP(A39,[1]RawData!A:DJ,21,FALSE)</f>
        <v>LIVE</v>
      </c>
      <c r="G39" s="51" t="str">
        <f>VLOOKUP(A39,[1]RawData!A:DJ,3,FALSE)</f>
        <v>D1 - Change in delivery</v>
      </c>
      <c r="H39" s="58">
        <f t="shared" si="1"/>
        <v>0</v>
      </c>
      <c r="I39" s="58" t="str">
        <f>IF(ISNA(VLOOKUP(A39,[1]PrioritisationVariables!L:P,3,FALSE)),"",(VLOOKUP(A39,[1]PrioritisationVariables!L:P,3,FALSE)))</f>
        <v>TBP</v>
      </c>
      <c r="J39" s="59" t="str">
        <f>IF(ISNA(VLOOKUP(A39,[1]PrioritisationVariables!L:P,5,FALSE)),"",(VLOOKUP(A39,[1]PrioritisationVariables!L:P,5,FALSE)))</f>
        <v>High</v>
      </c>
      <c r="K39" s="57" t="str">
        <f>IF(F39="LIVE",IF(VLOOKUP(A39,[1]RawData!A:DJ,79,FALSE)="","No Platform",VLOOKUP(A39,[1]RawData!A:DJ,79,FALSE)),"")</f>
        <v>Data Office</v>
      </c>
      <c r="L39" s="57">
        <f>IF(VLOOKUP(A39,[1]RawData!A:DJ,9,FALSE)="","No Date",VLOOKUP(A39,[1]RawData!A:DJ,9,FALSE))</f>
        <v>42488</v>
      </c>
      <c r="M39" s="60" t="str">
        <f>VLOOKUP(A39,[1]RawData!A:DJ,16,FALSE)</f>
        <v>Paul Orsler</v>
      </c>
      <c r="N39" s="57" t="str">
        <f>IF(F39="LIVE",IF(VLOOKUP(A39,[1]RawData!A:DJ,19,FALSE)="","No Project Manager",VLOOKUP(A39,[1]RawData!A:DJ,19,FALSE)),"")</f>
        <v>Jo Duncan</v>
      </c>
      <c r="O39" s="61" t="str">
        <f>VLOOKUP(A39,[1]RawData!A:DJ,77,FALSE)</f>
        <v/>
      </c>
      <c r="P39" s="60" t="str">
        <f>VLOOKUP(A39,[1]RawData!A:DJ,78,FALSE)</f>
        <v>UKLP IADBI192</v>
      </c>
      <c r="Q39" s="57" t="str">
        <f>IF(F39="LIVE",IF(VLOOKUP(A39,[1]RawData!A:DJ,81,FALSE)="","No Delivery Team",VLOOKUP(A39,[1]RawData!A:DJ,81,FALSE)),"")</f>
        <v>Xoserve Resource</v>
      </c>
      <c r="R39" s="60" t="str">
        <f>VLOOKUP(A39,[1]RawData!A:DJ,80,FALSE)</f>
        <v/>
      </c>
      <c r="S39" s="57">
        <f>IF(F39="LIVE",IF(VLOOKUP(A39,[1]RawData!A:DJ,60,FALSE)="","No Date",VLOOKUP(A39,[1]RawData!A:DJ,60,FALSE)),"")</f>
        <v>43371</v>
      </c>
      <c r="T39" s="57" t="str">
        <f>IF(VLOOKUP(A39,[1]RawData!A:DJ,61,FALSE)="","No Date",VLOOKUP(A39,[1]RawData!A:DJ,61,FALSE))</f>
        <v>No Date</v>
      </c>
      <c r="U39" s="57">
        <f>IF(F39="LIVE",IF(VLOOKUP(A39,[1]RawData!A:DJ,11,FALSE)="","No Date",VLOOKUP(A39,[1]RawData!A:DJ,11,FALSE)),"")</f>
        <v>43311</v>
      </c>
      <c r="V39" s="57" t="str">
        <f>IF(F39="LIVE",IF(VLOOKUP(A39,[1]RawData!A:DJ,82,FALSE)="","No Application",VLOOKUP(A39,[1]RawData!A:DJ,82,FALSE)),"")</f>
        <v>BW</v>
      </c>
      <c r="W39" s="57" t="str">
        <f>IF(F39="LIVE",IF(VLOOKUP(A39,[1]RawData!A:DJ,83,FALSE)="","No Process",VLOOKUP(A39,[1]RawData!A:DJ,83,FALSE)),"")</f>
        <v>Other</v>
      </c>
      <c r="X39" s="57" t="str">
        <f>IF(F39="LIVE",IF(VLOOKUP(A39,[1]RawData!A:DJ,84,FALSE)="","No Delivery Effort",VLOOKUP(A39,[1]RawData!A:DJ,84,FALSE)),"")</f>
        <v>31-100days</v>
      </c>
      <c r="Y39" s="60" t="b">
        <f>VLOOKUP(A39,[1]RawData!A:DJ,85,FALSE)</f>
        <v>0</v>
      </c>
      <c r="Z39" s="57" t="str">
        <f>IF((AND(F39="LIVE",Y39=TRUE)),IF(VLOOKUP(A39,[1]RawData!A:DJ,86,FALSE)="","No Workaround Accountability",VLOOKUP(A39,[1]RawData!A:DJ,86,FALSE)),"")</f>
        <v/>
      </c>
      <c r="AA39" s="57" t="str">
        <f>IF((AND(F39="LIVE",Y39=TRUE)),IF(VLOOKUP(A39,[1]RawData!A:DJ,98,FALSE)="","No Workaround Frequency",VLOOKUP(A39,[1]RawData!A:DJ,98,FALSE)),"")</f>
        <v/>
      </c>
      <c r="AB39" s="57" t="str">
        <f>IF((AND(F39="LIVE",Y39=TRUE)),IF(VLOOKUP(A39,[1]RawData!A:DJ,99,FALSE)="","No Xoserve FTEs",VLOOKUP(A39,[1]RawData!A:DJ,99,FALSE)),"")</f>
        <v/>
      </c>
      <c r="AC39" s="57" t="str">
        <f>IF((AND(F39="LIVE",Y39=TRUE)),IF(VLOOKUP(A39,[1]RawData!A:DJ,94,FALSE)="","No Workaround Intensity",VLOOKUP(A39,[1]RawData!A:DJ,94,FALSE)),"")</f>
        <v/>
      </c>
      <c r="AD39" s="57" t="str">
        <f>IF((AND(F39="LIVE",Y39=TRUE)),IF(VLOOKUP(A39,[1]RawData!A:DJ,87,FALSE)="","No Lifespan Date",VLOOKUP(A39,[1]RawData!A:DJ,87,FALSE)),"")</f>
        <v/>
      </c>
      <c r="AE39" s="57" t="str">
        <f>IF(F39="LIVE",IF(VLOOKUP(A39,[1]RawData!A:DJ,100,FALSE)="","No Change Driver",VLOOKUP(A39,[1]RawData!A:DJ,100,FALSE)),"")</f>
        <v>CMA Order</v>
      </c>
      <c r="AF39" s="57" t="str">
        <f>IF(F39="LIVE",IF(VLOOKUP(A39,[1]RawData!A:DJ,101,FALSE)="","No Change Beneficiary",VLOOKUP(A39,[1]RawData!A:DJ,101,FALSE)),"")</f>
        <v>All UK Gas Market Participants</v>
      </c>
      <c r="AG39" s="57" t="b">
        <f>VLOOKUP(A39,[1]RawData!A:DJ,102,FALSE)</f>
        <v>0</v>
      </c>
      <c r="AH39" s="57" t="b">
        <f>VLOOKUP(A39,[1]RawData!A:DJ,103,FALSE)</f>
        <v>0</v>
      </c>
      <c r="AI39" s="57" t="b">
        <f>VLOOKUP(A39,[1]RawData!A:DJ,104,FALSE)</f>
        <v>0</v>
      </c>
      <c r="AJ39" s="57" t="str">
        <f>IF(F39="LIVE",IF(VLOOKUP(A39,[1]RawData!A:DJ,106,FALSE)="","No DSC Service Area",VLOOKUP(A39,[1]RawData!A:DJ,106,FALSE)),"")</f>
        <v>Service Area 23: Internal</v>
      </c>
      <c r="AK39" s="57" t="str">
        <f>IF(F39="LIVE",IF(VLOOKUP(A39,[1]RawData!A:DJ,107,FALSE)="","No Number of impacted DSC Service Areas",VLOOKUP(A39,[1]RawData!A:DJ,107,FALSE)),"")</f>
        <v>None (Xoserve internal initiative)</v>
      </c>
      <c r="AL39" s="57" t="str">
        <f>IF(F39="LIVE",IF(VLOOKUP(A39,[1]RawData!A:DJ,108,FALSE)="","No Change Improvement Scale",VLOOKUP(A39,[1]RawData!A:DJ,108,FALSE)),"")</f>
        <v>Medium</v>
      </c>
      <c r="AM39" s="60" t="b">
        <f>VLOOKUP(A39,[1]RawData!A:DJ,88,FALSE)</f>
        <v>0</v>
      </c>
      <c r="AN39" s="60" t="b">
        <f>VLOOKUP(A39,[1]RawData!A:DJ,90,FALSE)</f>
        <v>0</v>
      </c>
      <c r="AO39" s="60" t="b">
        <f>VLOOKUP(A39,[1]RawData!A:DJ,89,FALSE)</f>
        <v>0</v>
      </c>
      <c r="AP39" s="60" t="b">
        <f>VLOOKUP(A39,[1]RawData!A:DJ,109,FALSE)</f>
        <v>0</v>
      </c>
      <c r="AQ39" s="60" t="b">
        <f>VLOOKUP(A39,[1]RawData!A:DJ,96,FALSE)</f>
        <v>0</v>
      </c>
      <c r="AR39" s="60" t="b">
        <f>VLOOKUP(A39,[1]RawData!A:DJ,110,FALSE)</f>
        <v>0</v>
      </c>
      <c r="AS39" s="57" t="str">
        <f>IF(VLOOKUP($A39,[1]RawData!$A:$DJ,111,FALSE)="","No Date",VLOOKUP($A39,[1]RawData!$A:$DJ,111,FALSE))</f>
        <v>No Date</v>
      </c>
      <c r="AT39" s="57" t="str">
        <f>IF(VLOOKUP($A39,[1]RawData!$A:$DJ,112,FALSE)="","No Date",VLOOKUP($A39,[1]RawData!$A:$DJ,112,FALSE))</f>
        <v>No Date</v>
      </c>
      <c r="AU39" s="57" t="str">
        <f>IF(VLOOKUP($A39,[1]RawData!$A:$DJ,114,FALSE)="","No Date",VLOOKUP($A39,[1]RawData!$A:$DJ,114,FALSE))</f>
        <v>No Date</v>
      </c>
      <c r="AV39" s="57" t="str">
        <f>IF(VLOOKUP($A39,[1]RawData!$A:$DJ,113,FALSE)="","No Date",VLOOKUP($A39,[1]RawData!$A:$DJ,113,FALSE))</f>
        <v>No Date</v>
      </c>
    </row>
    <row r="40" spans="1:48" s="56" customFormat="1" x14ac:dyDescent="0.25">
      <c r="A40" s="62" t="s">
        <v>94</v>
      </c>
      <c r="B40" s="54" t="str">
        <f>VLOOKUP(G40,[1]StatusMappings!A:B,2,FALSE)</f>
        <v>1. Start-Up (Progressing through change governance)</v>
      </c>
      <c r="D40" s="54" t="str">
        <f>VLOOKUP(A40,[1]RawData!A:DJ,2,FALSE)</f>
        <v>Replacement/Upgrade of Demand Estimation Systems and Processes</v>
      </c>
      <c r="E40" s="54" t="str">
        <f>VLOOKUP(A40,[1]RawData!A:DJ,20,FALSE)</f>
        <v>CR (Internal)</v>
      </c>
      <c r="F40" s="51" t="str">
        <f>VLOOKUP(A40,[1]RawData!A:DJ,21,FALSE)</f>
        <v>LIVE</v>
      </c>
      <c r="G40" s="51" t="str">
        <f>VLOOKUP(A40,[1]RawData!A:DJ,3,FALSE)</f>
        <v>A9 - Internal change progressing through capture</v>
      </c>
      <c r="H40" s="58">
        <f t="shared" si="1"/>
        <v>0</v>
      </c>
      <c r="I40" s="58" t="str">
        <f>IF(ISNA(VLOOKUP(A40,[1]PrioritisationVariables!L:P,3,FALSE)),"",(VLOOKUP(A40,[1]PrioritisationVariables!L:P,3,FALSE)))</f>
        <v/>
      </c>
      <c r="J40" s="59" t="str">
        <f>IF(ISNA(VLOOKUP(A40,[1]PrioritisationVariables!L:P,5,FALSE)),"",(VLOOKUP(A40,[1]PrioritisationVariables!L:P,5,FALSE)))</f>
        <v/>
      </c>
      <c r="K40" s="57" t="str">
        <f>IF(F40="LIVE",IF(VLOOKUP(A40,[1]RawData!A:DJ,79,FALSE)="","No Platform",VLOOKUP(A40,[1]RawData!A:DJ,79,FALSE)),"")</f>
        <v>Data Office</v>
      </c>
      <c r="L40" s="57">
        <f>IF(VLOOKUP(A40,[1]RawData!A:DJ,9,FALSE)="","No Date",VLOOKUP(A40,[1]RawData!A:DJ,9,FALSE))</f>
        <v>43151</v>
      </c>
      <c r="M40" s="60" t="str">
        <f>VLOOKUP(A40,[1]RawData!A:DJ,16,FALSE)</f>
        <v>Fiona Cottam</v>
      </c>
      <c r="N40" s="57" t="str">
        <f>IF(F40="LIVE",IF(VLOOKUP(A40,[1]RawData!A:DJ,19,FALSE)="","No Project Manager",VLOOKUP(A40,[1]RawData!A:DJ,19,FALSE)),"")</f>
        <v>Fay Morris</v>
      </c>
      <c r="O40" s="61" t="str">
        <f>VLOOKUP(A40,[1]RawData!A:DJ,77,FALSE)</f>
        <v/>
      </c>
      <c r="P40" s="60" t="str">
        <f>VLOOKUP(A40,[1]RawData!A:DJ,78,FALSE)</f>
        <v/>
      </c>
      <c r="Q40" s="57" t="str">
        <f>IF(F40="LIVE",IF(VLOOKUP(A40,[1]RawData!A:DJ,81,FALSE)="","No Delivery Team",VLOOKUP(A40,[1]RawData!A:DJ,81,FALSE)),"")</f>
        <v>Third Party SI / Service Provider</v>
      </c>
      <c r="R40" s="60" t="str">
        <f>VLOOKUP(A40,[1]RawData!A:DJ,80,FALSE)</f>
        <v/>
      </c>
      <c r="S40" s="57">
        <f>IF(F40="LIVE",IF(VLOOKUP(A40,[1]RawData!A:DJ,60,FALSE)="","No Date",VLOOKUP(A40,[1]RawData!A:DJ,60,FALSE)),"")</f>
        <v>43524</v>
      </c>
      <c r="T40" s="57" t="str">
        <f>IF(VLOOKUP(A40,[1]RawData!A:DJ,61,FALSE)="","No Date",VLOOKUP(A40,[1]RawData!A:DJ,61,FALSE))</f>
        <v>No Date</v>
      </c>
      <c r="U40" s="57">
        <f>IF(F40="LIVE",IF(VLOOKUP(A40,[1]RawData!A:DJ,11,FALSE)="","No Date",VLOOKUP(A40,[1]RawData!A:DJ,11,FALSE)),"")</f>
        <v>43525</v>
      </c>
      <c r="V40" s="57" t="str">
        <f>IF(F40="LIVE",IF(VLOOKUP(A40,[1]RawData!A:DJ,82,FALSE)="","No Application",VLOOKUP(A40,[1]RawData!A:DJ,82,FALSE)),"")</f>
        <v>Other</v>
      </c>
      <c r="W40" s="57" t="str">
        <f>IF(F40="LIVE",IF(VLOOKUP(A40,[1]RawData!A:DJ,83,FALSE)="","No Process",VLOOKUP(A40,[1]RawData!A:DJ,83,FALSE)),"")</f>
        <v>Other</v>
      </c>
      <c r="X40" s="57" t="str">
        <f>IF(F40="LIVE",IF(VLOOKUP(A40,[1]RawData!A:DJ,84,FALSE)="","No Delivery Effort",VLOOKUP(A40,[1]RawData!A:DJ,84,FALSE)),"")</f>
        <v>60-100 days</v>
      </c>
      <c r="Y40" s="60" t="b">
        <f>VLOOKUP(A40,[1]RawData!A:DJ,85,FALSE)</f>
        <v>0</v>
      </c>
      <c r="Z40" s="57" t="str">
        <f>IF((AND(F40="LIVE",Y40=TRUE)),IF(VLOOKUP(A40,[1]RawData!A:DJ,86,FALSE)="","No Workaround Accountability",VLOOKUP(A40,[1]RawData!A:DJ,86,FALSE)),"")</f>
        <v/>
      </c>
      <c r="AA40" s="57" t="str">
        <f>IF((AND(F40="LIVE",Y40=TRUE)),IF(VLOOKUP(A40,[1]RawData!A:DJ,98,FALSE)="","No Workaround Frequency",VLOOKUP(A40,[1]RawData!A:DJ,98,FALSE)),"")</f>
        <v/>
      </c>
      <c r="AB40" s="57" t="str">
        <f>IF((AND(F40="LIVE",Y40=TRUE)),IF(VLOOKUP(A40,[1]RawData!A:DJ,99,FALSE)="","No Xoserve FTEs",VLOOKUP(A40,[1]RawData!A:DJ,99,FALSE)),"")</f>
        <v/>
      </c>
      <c r="AC40" s="57" t="str">
        <f>IF((AND(F40="LIVE",Y40=TRUE)),IF(VLOOKUP(A40,[1]RawData!A:DJ,94,FALSE)="","No Workaround Intensity",VLOOKUP(A40,[1]RawData!A:DJ,94,FALSE)),"")</f>
        <v/>
      </c>
      <c r="AD40" s="57" t="str">
        <f>IF((AND(F40="LIVE",Y40=TRUE)),IF(VLOOKUP(A40,[1]RawData!A:DJ,87,FALSE)="","No Lifespan Date",VLOOKUP(A40,[1]RawData!A:DJ,87,FALSE)),"")</f>
        <v/>
      </c>
      <c r="AE40" s="57" t="str">
        <f>IF(F40="LIVE",IF(VLOOKUP(A40,[1]RawData!A:DJ,100,FALSE)="","No Change Driver",VLOOKUP(A40,[1]RawData!A:DJ,100,FALSE)),"")</f>
        <v>Xoserve Internal CR (business improvement initiative)</v>
      </c>
      <c r="AF40" s="57" t="str">
        <f>IF(F40="LIVE",IF(VLOOKUP(A40,[1]RawData!A:DJ,101,FALSE)="","No Change Beneficiary",VLOOKUP(A40,[1]RawData!A:DJ,101,FALSE)),"")</f>
        <v>All UK Gas Market Participants</v>
      </c>
      <c r="AG40" s="57" t="b">
        <f>VLOOKUP(A40,[1]RawData!A:DJ,102,FALSE)</f>
        <v>1</v>
      </c>
      <c r="AH40" s="57" t="b">
        <f>VLOOKUP(A40,[1]RawData!A:DJ,103,FALSE)</f>
        <v>0</v>
      </c>
      <c r="AI40" s="57" t="b">
        <f>VLOOKUP(A40,[1]RawData!A:DJ,104,FALSE)</f>
        <v>0</v>
      </c>
      <c r="AJ40" s="57" t="str">
        <f>IF(F40="LIVE",IF(VLOOKUP(A40,[1]RawData!A:DJ,106,FALSE)="","No DSC Service Area",VLOOKUP(A40,[1]RawData!A:DJ,106,FALSE)),"")</f>
        <v>Service Area 23: Internal</v>
      </c>
      <c r="AK40" s="57" t="str">
        <f>IF(F40="LIVE",IF(VLOOKUP(A40,[1]RawData!A:DJ,107,FALSE)="","No Number of impacted DSC Service Areas",VLOOKUP(A40,[1]RawData!A:DJ,107,FALSE)),"")</f>
        <v>None (Xoserve internal initiative)</v>
      </c>
      <c r="AL40" s="57" t="str">
        <f>IF(F40="LIVE",IF(VLOOKUP(A40,[1]RawData!A:DJ,108,FALSE)="","No Change Improvement Scale",VLOOKUP(A40,[1]RawData!A:DJ,108,FALSE)),"")</f>
        <v>Medium</v>
      </c>
      <c r="AM40" s="60" t="b">
        <f>VLOOKUP(A40,[1]RawData!A:DJ,88,FALSE)</f>
        <v>0</v>
      </c>
      <c r="AN40" s="60" t="b">
        <f>VLOOKUP(A40,[1]RawData!A:DJ,90,FALSE)</f>
        <v>0</v>
      </c>
      <c r="AO40" s="60" t="b">
        <f>VLOOKUP(A40,[1]RawData!A:DJ,89,FALSE)</f>
        <v>0</v>
      </c>
      <c r="AP40" s="60" t="b">
        <f>VLOOKUP(A40,[1]RawData!A:DJ,109,FALSE)</f>
        <v>0</v>
      </c>
      <c r="AQ40" s="60" t="b">
        <f>VLOOKUP(A40,[1]RawData!A:DJ,96,FALSE)</f>
        <v>0</v>
      </c>
      <c r="AR40" s="60" t="b">
        <f>VLOOKUP(A40,[1]RawData!A:DJ,110,FALSE)</f>
        <v>0</v>
      </c>
      <c r="AS40" s="57" t="str">
        <f>IF(VLOOKUP($A40,[1]RawData!$A:$DJ,111,FALSE)="","No Date",VLOOKUP($A40,[1]RawData!$A:$DJ,111,FALSE))</f>
        <v>No Date</v>
      </c>
      <c r="AT40" s="57" t="str">
        <f>IF(VLOOKUP($A40,[1]RawData!$A:$DJ,112,FALSE)="","No Date",VLOOKUP($A40,[1]RawData!$A:$DJ,112,FALSE))</f>
        <v>No Date</v>
      </c>
      <c r="AU40" s="57" t="str">
        <f>IF(VLOOKUP($A40,[1]RawData!$A:$DJ,114,FALSE)="","No Date",VLOOKUP($A40,[1]RawData!$A:$DJ,114,FALSE))</f>
        <v>No Date</v>
      </c>
      <c r="AV40" s="57" t="str">
        <f>IF(VLOOKUP($A40,[1]RawData!$A:$DJ,113,FALSE)="","No Date",VLOOKUP($A40,[1]RawData!$A:$DJ,113,FALSE))</f>
        <v>No Date</v>
      </c>
    </row>
    <row r="41" spans="1:48" s="56" customFormat="1" x14ac:dyDescent="0.25">
      <c r="A41" s="62" t="s">
        <v>134</v>
      </c>
      <c r="B41" s="54" t="str">
        <f>VLOOKUP(G41,[1]StatusMappings!A:B,2,FALSE)</f>
        <v>1. Start-Up (Progressing through change governance)</v>
      </c>
      <c r="D41" s="54" t="str">
        <f>VLOOKUP(A41,[1]RawData!A:DJ,2,FALSE)</f>
        <v>Electronic CRM system to Capture Customer Contact Details and Email Conversations</v>
      </c>
      <c r="E41" s="54" t="str">
        <f>VLOOKUP(A41,[1]RawData!A:DJ,20,FALSE)</f>
        <v>CR (Internal)</v>
      </c>
      <c r="F41" s="51" t="str">
        <f>VLOOKUP(A41,[1]RawData!A:DJ,21,FALSE)</f>
        <v>LIVE</v>
      </c>
      <c r="G41" s="51" t="str">
        <f>VLOOKUP(A41,[1]RawData!A:DJ,3,FALSE)</f>
        <v>A9 - Internal change progressing through capture</v>
      </c>
      <c r="H41" s="58">
        <f t="shared" si="1"/>
        <v>0</v>
      </c>
      <c r="I41" s="58" t="str">
        <f>IF(ISNA(VLOOKUP(A41,[1]PrioritisationVariables!L:P,3,FALSE)),"",(VLOOKUP(A41,[1]PrioritisationVariables!L:P,3,FALSE)))</f>
        <v/>
      </c>
      <c r="J41" s="59" t="str">
        <f>IF(ISNA(VLOOKUP(A41,[1]PrioritisationVariables!L:P,5,FALSE)),"",(VLOOKUP(A41,[1]PrioritisationVariables!L:P,5,FALSE)))</f>
        <v/>
      </c>
      <c r="K41" s="57" t="str">
        <f>IF(F41="LIVE",IF(VLOOKUP(A41,[1]RawData!A:DJ,79,FALSE)="","No Platform",VLOOKUP(A41,[1]RawData!A:DJ,79,FALSE)),"")</f>
        <v>T &amp; SS</v>
      </c>
      <c r="L41" s="57">
        <f>IF(VLOOKUP(A41,[1]RawData!A:DJ,9,FALSE)="","No Date",VLOOKUP(A41,[1]RawData!A:DJ,9,FALSE))</f>
        <v>43214</v>
      </c>
      <c r="M41" s="60" t="str">
        <f>VLOOKUP(A41,[1]RawData!A:DJ,16,FALSE)</f>
        <v>Adam Jones</v>
      </c>
      <c r="N41" s="57" t="str">
        <f>IF(F41="LIVE",IF(VLOOKUP(A41,[1]RawData!A:DJ,19,FALSE)="","No Project Manager",VLOOKUP(A41,[1]RawData!A:DJ,19,FALSE)),"")</f>
        <v>Dene Williams</v>
      </c>
      <c r="O41" s="61" t="str">
        <f>VLOOKUP(A41,[1]RawData!A:DJ,77,FALSE)</f>
        <v/>
      </c>
      <c r="P41" s="60" t="str">
        <f>VLOOKUP(A41,[1]RawData!A:DJ,78,FALSE)</f>
        <v/>
      </c>
      <c r="Q41" s="57" t="str">
        <f>IF(F41="LIVE",IF(VLOOKUP(A41,[1]RawData!A:DJ,81,FALSE)="","No Delivery Team",VLOOKUP(A41,[1]RawData!A:DJ,81,FALSE)),"")</f>
        <v>Third Party SI / Service Provider</v>
      </c>
      <c r="R41" s="60" t="str">
        <f>VLOOKUP(A41,[1]RawData!A:DJ,80,FALSE)</f>
        <v/>
      </c>
      <c r="S41" s="57" t="str">
        <f>IF(F41="LIVE",IF(VLOOKUP(A41,[1]RawData!A:DJ,60,FALSE)="","No Date",VLOOKUP(A41,[1]RawData!A:DJ,60,FALSE)),"")</f>
        <v>No Date</v>
      </c>
      <c r="T41" s="57" t="str">
        <f>IF(VLOOKUP(A41,[1]RawData!A:DJ,61,FALSE)="","No Date",VLOOKUP(A41,[1]RawData!A:DJ,61,FALSE))</f>
        <v>No Date</v>
      </c>
      <c r="U41" s="57">
        <f>IF(F41="LIVE",IF(VLOOKUP(A41,[1]RawData!A:DJ,11,FALSE)="","No Date",VLOOKUP(A41,[1]RawData!A:DJ,11,FALSE)),"")</f>
        <v>43252</v>
      </c>
      <c r="V41" s="57" t="str">
        <f>IF(F41="LIVE",IF(VLOOKUP(A41,[1]RawData!A:DJ,82,FALSE)="","No Application",VLOOKUP(A41,[1]RawData!A:DJ,82,FALSE)),"")</f>
        <v>Other</v>
      </c>
      <c r="W41" s="57" t="str">
        <f>IF(F41="LIVE",IF(VLOOKUP(A41,[1]RawData!A:DJ,83,FALSE)="","No Process",VLOOKUP(A41,[1]RawData!A:DJ,83,FALSE)),"")</f>
        <v>Other</v>
      </c>
      <c r="X41" s="57" t="str">
        <f>IF(F41="LIVE",IF(VLOOKUP(A41,[1]RawData!A:DJ,84,FALSE)="","No Delivery Effort",VLOOKUP(A41,[1]RawData!A:DJ,84,FALSE)),"")</f>
        <v>30-60 days</v>
      </c>
      <c r="Y41" s="60" t="b">
        <f>VLOOKUP(A41,[1]RawData!A:DJ,85,FALSE)</f>
        <v>0</v>
      </c>
      <c r="Z41" s="57" t="str">
        <f>IF((AND(F41="LIVE",Y41=TRUE)),IF(VLOOKUP(A41,[1]RawData!A:DJ,86,FALSE)="","No Workaround Accountability",VLOOKUP(A41,[1]RawData!A:DJ,86,FALSE)),"")</f>
        <v/>
      </c>
      <c r="AA41" s="57" t="str">
        <f>IF((AND(F41="LIVE",Y41=TRUE)),IF(VLOOKUP(A41,[1]RawData!A:DJ,98,FALSE)="","No Workaround Frequency",VLOOKUP(A41,[1]RawData!A:DJ,98,FALSE)),"")</f>
        <v/>
      </c>
      <c r="AB41" s="57" t="str">
        <f>IF((AND(F41="LIVE",Y41=TRUE)),IF(VLOOKUP(A41,[1]RawData!A:DJ,99,FALSE)="","No Xoserve FTEs",VLOOKUP(A41,[1]RawData!A:DJ,99,FALSE)),"")</f>
        <v/>
      </c>
      <c r="AC41" s="57" t="str">
        <f>IF((AND(F41="LIVE",Y41=TRUE)),IF(VLOOKUP(A41,[1]RawData!A:DJ,94,FALSE)="","No Workaround Intensity",VLOOKUP(A41,[1]RawData!A:DJ,94,FALSE)),"")</f>
        <v/>
      </c>
      <c r="AD41" s="57" t="str">
        <f>IF((AND(F41="LIVE",Y41=TRUE)),IF(VLOOKUP(A41,[1]RawData!A:DJ,87,FALSE)="","No Lifespan Date",VLOOKUP(A41,[1]RawData!A:DJ,87,FALSE)),"")</f>
        <v/>
      </c>
      <c r="AE41" s="57" t="str">
        <f>IF(F41="LIVE",IF(VLOOKUP(A41,[1]RawData!A:DJ,100,FALSE)="","No Change Driver",VLOOKUP(A41,[1]RawData!A:DJ,100,FALSE)),"")</f>
        <v>Xoserve Internal CR (business improvement initiative)</v>
      </c>
      <c r="AF41" s="57" t="str">
        <f>IF(F41="LIVE",IF(VLOOKUP(A41,[1]RawData!A:DJ,101,FALSE)="","No Change Beneficiary",VLOOKUP(A41,[1]RawData!A:DJ,101,FALSE)),"")</f>
        <v>Xoserve Only</v>
      </c>
      <c r="AG41" s="57" t="b">
        <f>VLOOKUP(A41,[1]RawData!A:DJ,102,FALSE)</f>
        <v>0</v>
      </c>
      <c r="AH41" s="57" t="b">
        <f>VLOOKUP(A41,[1]RawData!A:DJ,103,FALSE)</f>
        <v>0</v>
      </c>
      <c r="AI41" s="57" t="b">
        <f>VLOOKUP(A41,[1]RawData!A:DJ,104,FALSE)</f>
        <v>0</v>
      </c>
      <c r="AJ41" s="57" t="str">
        <f>IF(F41="LIVE",IF(VLOOKUP(A41,[1]RawData!A:DJ,106,FALSE)="","No DSC Service Area",VLOOKUP(A41,[1]RawData!A:DJ,106,FALSE)),"")</f>
        <v>Service Area 23: Internal</v>
      </c>
      <c r="AK41" s="57" t="str">
        <f>IF(F41="LIVE",IF(VLOOKUP(A41,[1]RawData!A:DJ,107,FALSE)="","No Number of impacted DSC Service Areas",VLOOKUP(A41,[1]RawData!A:DJ,107,FALSE)),"")</f>
        <v>None (Xoserve internal initiative)</v>
      </c>
      <c r="AL41" s="57" t="str">
        <f>IF(F41="LIVE",IF(VLOOKUP(A41,[1]RawData!A:DJ,108,FALSE)="","No Change Improvement Scale",VLOOKUP(A41,[1]RawData!A:DJ,108,FALSE)),"")</f>
        <v>High</v>
      </c>
      <c r="AM41" s="60" t="b">
        <f>VLOOKUP(A41,[1]RawData!A:DJ,88,FALSE)</f>
        <v>0</v>
      </c>
      <c r="AN41" s="60" t="b">
        <f>VLOOKUP(A41,[1]RawData!A:DJ,90,FALSE)</f>
        <v>0</v>
      </c>
      <c r="AO41" s="60" t="b">
        <f>VLOOKUP(A41,[1]RawData!A:DJ,89,FALSE)</f>
        <v>0</v>
      </c>
      <c r="AP41" s="60" t="b">
        <f>VLOOKUP(A41,[1]RawData!A:DJ,109,FALSE)</f>
        <v>0</v>
      </c>
      <c r="AQ41" s="60" t="b">
        <f>VLOOKUP(A41,[1]RawData!A:DJ,96,FALSE)</f>
        <v>0</v>
      </c>
      <c r="AR41" s="60" t="b">
        <f>VLOOKUP(A41,[1]RawData!A:DJ,110,FALSE)</f>
        <v>0</v>
      </c>
      <c r="AS41" s="57" t="str">
        <f>IF(VLOOKUP($A41,[1]RawData!$A:$DJ,111,FALSE)="","No Date",VLOOKUP($A41,[1]RawData!$A:$DJ,111,FALSE))</f>
        <v>No Date</v>
      </c>
      <c r="AT41" s="57" t="str">
        <f>IF(VLOOKUP($A41,[1]RawData!$A:$DJ,112,FALSE)="","No Date",VLOOKUP($A41,[1]RawData!$A:$DJ,112,FALSE))</f>
        <v>No Date</v>
      </c>
      <c r="AU41" s="57" t="str">
        <f>IF(VLOOKUP($A41,[1]RawData!$A:$DJ,114,FALSE)="","No Date",VLOOKUP($A41,[1]RawData!$A:$DJ,114,FALSE))</f>
        <v>No Date</v>
      </c>
      <c r="AV41" s="57" t="str">
        <f>IF(VLOOKUP($A41,[1]RawData!$A:$DJ,113,FALSE)="","No Date",VLOOKUP($A41,[1]RawData!$A:$DJ,113,FALSE))</f>
        <v>No Date</v>
      </c>
    </row>
    <row r="42" spans="1:48" s="56" customFormat="1" x14ac:dyDescent="0.25">
      <c r="A42" s="62" t="s">
        <v>93</v>
      </c>
      <c r="B42" s="54" t="str">
        <f>VLOOKUP(G42,[1]StatusMappings!A:B,2,FALSE)</f>
        <v>1. Start-Up (Progressing through change governance)</v>
      </c>
      <c r="D42" s="54" t="str">
        <f>VLOOKUP(A42,[1]RawData!A:DJ,2,FALSE)</f>
        <v>ASR Request - Reporting to SPAA Secretariat in Support of SPAA Schedule 25 – Management of Prepayment Activities</v>
      </c>
      <c r="E42" s="54" t="str">
        <f>VLOOKUP(A42,[1]RawData!A:DJ,20,FALSE)</f>
        <v>CR (ASR)</v>
      </c>
      <c r="F42" s="51" t="str">
        <f>VLOOKUP(A42,[1]RawData!A:DJ,21,FALSE)</f>
        <v>LIVE</v>
      </c>
      <c r="G42" s="51" t="str">
        <f>VLOOKUP(A42,[1]RawData!A:DJ,3,FALSE)</f>
        <v>B2 - Awaiting ME/Data Office/MR HLE quote</v>
      </c>
      <c r="H42" s="58">
        <f t="shared" si="1"/>
        <v>0</v>
      </c>
      <c r="I42" s="58" t="str">
        <f>IF(ISNA(VLOOKUP(A42,[1]PrioritisationVariables!L:P,3,FALSE)),"",(VLOOKUP(A42,[1]PrioritisationVariables!L:P,3,FALSE)))</f>
        <v/>
      </c>
      <c r="J42" s="59" t="str">
        <f>IF(ISNA(VLOOKUP(A42,[1]PrioritisationVariables!L:P,5,FALSE)),"",(VLOOKUP(A42,[1]PrioritisationVariables!L:P,5,FALSE)))</f>
        <v/>
      </c>
      <c r="K42" s="57" t="str">
        <f>IF(F42="LIVE",IF(VLOOKUP(A42,[1]RawData!A:DJ,79,FALSE)="","No Platform",VLOOKUP(A42,[1]RawData!A:DJ,79,FALSE)),"")</f>
        <v>Data Office</v>
      </c>
      <c r="L42" s="57">
        <f>IF(VLOOKUP(A42,[1]RawData!A:DJ,9,FALSE)="","No Date",VLOOKUP(A42,[1]RawData!A:DJ,9,FALSE))</f>
        <v>43151</v>
      </c>
      <c r="M42" s="60" t="str">
        <f>VLOOKUP(A42,[1]RawData!A:DJ,16,FALSE)</f>
        <v>Greg Causon</v>
      </c>
      <c r="N42" s="57" t="str">
        <f>IF(F42="LIVE",IF(VLOOKUP(A42,[1]RawData!A:DJ,19,FALSE)="","No Project Manager",VLOOKUP(A42,[1]RawData!A:DJ,19,FALSE)),"")</f>
        <v>Jo Duncan</v>
      </c>
      <c r="O42" s="61" t="str">
        <f>VLOOKUP(A42,[1]RawData!A:DJ,77,FALSE)</f>
        <v/>
      </c>
      <c r="P42" s="60" t="str">
        <f>VLOOKUP(A42,[1]RawData!A:DJ,78,FALSE)</f>
        <v/>
      </c>
      <c r="Q42" s="57" t="str">
        <f>IF(F42="LIVE",IF(VLOOKUP(A42,[1]RawData!A:DJ,81,FALSE)="","No Delivery Team",VLOOKUP(A42,[1]RawData!A:DJ,81,FALSE)),"")</f>
        <v>Minor Enhancements Team</v>
      </c>
      <c r="R42" s="60" t="str">
        <f>VLOOKUP(A42,[1]RawData!A:DJ,80,FALSE)</f>
        <v>XO3679</v>
      </c>
      <c r="S42" s="57">
        <f>IF(F42="LIVE",IF(VLOOKUP(A42,[1]RawData!A:DJ,60,FALSE)="","No Date",VLOOKUP(A42,[1]RawData!A:DJ,60,FALSE)),"")</f>
        <v>43312</v>
      </c>
      <c r="T42" s="57" t="str">
        <f>IF(VLOOKUP(A42,[1]RawData!A:DJ,61,FALSE)="","No Date",VLOOKUP(A42,[1]RawData!A:DJ,61,FALSE))</f>
        <v>No Date</v>
      </c>
      <c r="U42" s="57">
        <f>IF(F42="LIVE",IF(VLOOKUP(A42,[1]RawData!A:DJ,11,FALSE)="","No Date",VLOOKUP(A42,[1]RawData!A:DJ,11,FALSE)),"")</f>
        <v>43281</v>
      </c>
      <c r="V42" s="57" t="str">
        <f>IF(F42="LIVE",IF(VLOOKUP(A42,[1]RawData!A:DJ,82,FALSE)="","No Application",VLOOKUP(A42,[1]RawData!A:DJ,82,FALSE)),"")</f>
        <v>BW</v>
      </c>
      <c r="W42" s="57" t="str">
        <f>IF(F42="LIVE",IF(VLOOKUP(A42,[1]RawData!A:DJ,83,FALSE)="","No Process",VLOOKUP(A42,[1]RawData!A:DJ,83,FALSE)),"")</f>
        <v>SPA</v>
      </c>
      <c r="X42" s="57" t="str">
        <f>IF(F42="LIVE",IF(VLOOKUP(A42,[1]RawData!A:DJ,84,FALSE)="","No Delivery Effort",VLOOKUP(A42,[1]RawData!A:DJ,84,FALSE)),"")</f>
        <v>60-100 days</v>
      </c>
      <c r="Y42" s="60" t="b">
        <f>VLOOKUP(A42,[1]RawData!A:DJ,85,FALSE)</f>
        <v>0</v>
      </c>
      <c r="Z42" s="57" t="str">
        <f>IF((AND(F42="LIVE",Y42=TRUE)),IF(VLOOKUP(A42,[1]RawData!A:DJ,86,FALSE)="","No Workaround Accountability",VLOOKUP(A42,[1]RawData!A:DJ,86,FALSE)),"")</f>
        <v/>
      </c>
      <c r="AA42" s="57" t="str">
        <f>IF((AND(F42="LIVE",Y42=TRUE)),IF(VLOOKUP(A42,[1]RawData!A:DJ,98,FALSE)="","No Workaround Frequency",VLOOKUP(A42,[1]RawData!A:DJ,98,FALSE)),"")</f>
        <v/>
      </c>
      <c r="AB42" s="57" t="str">
        <f>IF((AND(F42="LIVE",Y42=TRUE)),IF(VLOOKUP(A42,[1]RawData!A:DJ,99,FALSE)="","No Xoserve FTEs",VLOOKUP(A42,[1]RawData!A:DJ,99,FALSE)),"")</f>
        <v/>
      </c>
      <c r="AC42" s="57" t="str">
        <f>IF((AND(F42="LIVE",Y42=TRUE)),IF(VLOOKUP(A42,[1]RawData!A:DJ,94,FALSE)="","No Workaround Intensity",VLOOKUP(A42,[1]RawData!A:DJ,94,FALSE)),"")</f>
        <v/>
      </c>
      <c r="AD42" s="57" t="str">
        <f>IF((AND(F42="LIVE",Y42=TRUE)),IF(VLOOKUP(A42,[1]RawData!A:DJ,87,FALSE)="","No Lifespan Date",VLOOKUP(A42,[1]RawData!A:DJ,87,FALSE)),"")</f>
        <v/>
      </c>
      <c r="AE42" s="57" t="str">
        <f>IF(F42="LIVE",IF(VLOOKUP(A42,[1]RawData!A:DJ,100,FALSE)="","No Change Driver",VLOOKUP(A42,[1]RawData!A:DJ,100,FALSE)),"")</f>
        <v>Additional or 3rd Party Service Request</v>
      </c>
      <c r="AF42" s="57" t="str">
        <f>IF(F42="LIVE",IF(VLOOKUP(A42,[1]RawData!A:DJ,101,FALSE)="","No Change Beneficiary",VLOOKUP(A42,[1]RawData!A:DJ,101,FALSE)),"")</f>
        <v>Multiple Market Participants</v>
      </c>
      <c r="AG42" s="57" t="b">
        <f>VLOOKUP(A42,[1]RawData!A:DJ,102,FALSE)</f>
        <v>1</v>
      </c>
      <c r="AH42" s="57" t="b">
        <f>VLOOKUP(A42,[1]RawData!A:DJ,103,FALSE)</f>
        <v>0</v>
      </c>
      <c r="AI42" s="57" t="b">
        <f>VLOOKUP(A42,[1]RawData!A:DJ,104,FALSE)</f>
        <v>0</v>
      </c>
      <c r="AJ42" s="57" t="str">
        <f>IF(F42="LIVE",IF(VLOOKUP(A42,[1]RawData!A:DJ,106,FALSE)="","No DSC Service Area",VLOOKUP(A42,[1]RawData!A:DJ,106,FALSE)),"")</f>
        <v>Service Area 24: Additional Service Request or Third Party Request</v>
      </c>
      <c r="AK42" s="57" t="str">
        <f>IF(F42="LIVE",IF(VLOOKUP(A42,[1]RawData!A:DJ,107,FALSE)="","No Number of impacted DSC Service Areas",VLOOKUP(A42,[1]RawData!A:DJ,107,FALSE)),"")</f>
        <v>One</v>
      </c>
      <c r="AL42" s="57" t="str">
        <f>IF(F42="LIVE",IF(VLOOKUP(A42,[1]RawData!A:DJ,108,FALSE)="","No Change Improvement Scale",VLOOKUP(A42,[1]RawData!A:DJ,108,FALSE)),"")</f>
        <v>Low</v>
      </c>
      <c r="AM42" s="60" t="b">
        <f>VLOOKUP(A42,[1]RawData!A:DJ,88,FALSE)</f>
        <v>0</v>
      </c>
      <c r="AN42" s="60" t="b">
        <f>VLOOKUP(A42,[1]RawData!A:DJ,90,FALSE)</f>
        <v>0</v>
      </c>
      <c r="AO42" s="60" t="b">
        <f>VLOOKUP(A42,[1]RawData!A:DJ,89,FALSE)</f>
        <v>0</v>
      </c>
      <c r="AP42" s="60" t="b">
        <f>VLOOKUP(A42,[1]RawData!A:DJ,109,FALSE)</f>
        <v>0</v>
      </c>
      <c r="AQ42" s="60" t="b">
        <f>VLOOKUP(A42,[1]RawData!A:DJ,96,FALSE)</f>
        <v>0</v>
      </c>
      <c r="AR42" s="60" t="b">
        <f>VLOOKUP(A42,[1]RawData!A:DJ,110,FALSE)</f>
        <v>0</v>
      </c>
      <c r="AS42" s="57" t="str">
        <f>IF(VLOOKUP($A42,[1]RawData!$A:$DJ,111,FALSE)="","No Date",VLOOKUP($A42,[1]RawData!$A:$DJ,111,FALSE))</f>
        <v>No Date</v>
      </c>
      <c r="AT42" s="57" t="str">
        <f>IF(VLOOKUP($A42,[1]RawData!$A:$DJ,112,FALSE)="","No Date",VLOOKUP($A42,[1]RawData!$A:$DJ,112,FALSE))</f>
        <v>No Date</v>
      </c>
      <c r="AU42" s="57" t="str">
        <f>IF(VLOOKUP($A42,[1]RawData!$A:$DJ,114,FALSE)="","No Date",VLOOKUP($A42,[1]RawData!$A:$DJ,114,FALSE))</f>
        <v>No Date</v>
      </c>
      <c r="AV42" s="57" t="str">
        <f>IF(VLOOKUP($A42,[1]RawData!$A:$DJ,113,FALSE)="","No Date",VLOOKUP($A42,[1]RawData!$A:$DJ,113,FALSE))</f>
        <v>No Date</v>
      </c>
    </row>
    <row r="43" spans="1:48" s="56" customFormat="1" x14ac:dyDescent="0.25">
      <c r="A43" s="62" t="s">
        <v>132</v>
      </c>
      <c r="B43" s="54" t="str">
        <f>VLOOKUP(G43,[1]StatusMappings!A:B,2,FALSE)</f>
        <v>3. Change delivered, awaiting closure approval/sign-off</v>
      </c>
      <c r="D43" s="54" t="str">
        <f>VLOOKUP(A43,[1]RawData!A:DJ,2,FALSE)</f>
        <v>Amendment to the AQ &amp;SOQ File and Field Length</v>
      </c>
      <c r="E43" s="54" t="str">
        <f>VLOOKUP(A43,[1]RawData!A:DJ,20,FALSE)</f>
        <v>CR (Internal)</v>
      </c>
      <c r="F43" s="51" t="str">
        <f>VLOOKUP(A43,[1]RawData!A:DJ,21,FALSE)</f>
        <v>LIVE</v>
      </c>
      <c r="G43" s="51" t="str">
        <f>VLOOKUP(A43,[1]RawData!A:DJ,3,FALSE)</f>
        <v>F1 - CCR/Closedown document in progress</v>
      </c>
      <c r="H43" s="58">
        <f t="shared" si="1"/>
        <v>0</v>
      </c>
      <c r="I43" s="58">
        <f>IF(ISNA(VLOOKUP(A43,[1]PrioritisationVariables!L:P,3,FALSE)),"",(VLOOKUP(A43,[1]PrioritisationVariables!L:P,3,FALSE)))</f>
        <v>0</v>
      </c>
      <c r="J43" s="59">
        <f>IF(ISNA(VLOOKUP(A43,[1]PrioritisationVariables!L:P,5,FALSE)),"",(VLOOKUP(A43,[1]PrioritisationVariables!L:P,5,FALSE)))</f>
        <v>0</v>
      </c>
      <c r="K43" s="57" t="str">
        <f>IF(F43="LIVE",IF(VLOOKUP(A43,[1]RawData!A:DJ,79,FALSE)="","No Platform",VLOOKUP(A43,[1]RawData!A:DJ,79,FALSE)),"")</f>
        <v>T &amp; SS</v>
      </c>
      <c r="L43" s="57">
        <f>IF(VLOOKUP(A43,[1]RawData!A:DJ,9,FALSE)="","No Date",VLOOKUP(A43,[1]RawData!A:DJ,9,FALSE))</f>
        <v>42087</v>
      </c>
      <c r="M43" s="60" t="str">
        <f>VLOOKUP(A43,[1]RawData!A:DJ,16,FALSE)</f>
        <v>Jo Tedd/ Dan Donovan</v>
      </c>
      <c r="N43" s="57" t="str">
        <f>IF(F43="LIVE",IF(VLOOKUP(A43,[1]RawData!A:DJ,19,FALSE)="","No Project Manager",VLOOKUP(A43,[1]RawData!A:DJ,19,FALSE)),"")</f>
        <v>Donna Johnson</v>
      </c>
      <c r="O43" s="61" t="str">
        <f>VLOOKUP(A43,[1]RawData!A:DJ,77,FALSE)</f>
        <v>50</v>
      </c>
      <c r="P43" s="60" t="str">
        <f>VLOOKUP(A43,[1]RawData!A:DJ,78,FALSE)</f>
        <v>UKLP IADBI080</v>
      </c>
      <c r="Q43" s="57" t="str">
        <f>IF(F43="LIVE",IF(VLOOKUP(A43,[1]RawData!A:DJ,81,FALSE)="","No Delivery Team",VLOOKUP(A43,[1]RawData!A:DJ,81,FALSE)),"")</f>
        <v>Minor Enhancements Team</v>
      </c>
      <c r="R43" s="60" t="str">
        <f>VLOOKUP(A43,[1]RawData!A:DJ,80,FALSE)</f>
        <v>XO3598</v>
      </c>
      <c r="S43" s="57">
        <f>IF(F43="LIVE",IF(VLOOKUP(A43,[1]RawData!A:DJ,60,FALSE)="","No Date",VLOOKUP(A43,[1]RawData!A:DJ,60,FALSE)),"")</f>
        <v>43228</v>
      </c>
      <c r="T43" s="57">
        <f>IF(VLOOKUP(A43,[1]RawData!A:DJ,61,FALSE)="","No Date",VLOOKUP(A43,[1]RawData!A:DJ,61,FALSE))</f>
        <v>43228</v>
      </c>
      <c r="U43" s="57">
        <f>IF(F43="LIVE",IF(VLOOKUP(A43,[1]RawData!A:DJ,11,FALSE)="","No Date",VLOOKUP(A43,[1]RawData!A:DJ,11,FALSE)),"")</f>
        <v>43374</v>
      </c>
      <c r="V43" s="57" t="str">
        <f>IF(F43="LIVE",IF(VLOOKUP(A43,[1]RawData!A:DJ,82,FALSE)="","No Application",VLOOKUP(A43,[1]RawData!A:DJ,82,FALSE)),"")</f>
        <v>Gemini</v>
      </c>
      <c r="W43" s="57" t="str">
        <f>IF(F43="LIVE",IF(VLOOKUP(A43,[1]RawData!A:DJ,83,FALSE)="","No Process",VLOOKUP(A43,[1]RawData!A:DJ,83,FALSE)),"")</f>
        <v>SPA</v>
      </c>
      <c r="X43" s="57" t="str">
        <f>IF(F43="LIVE",IF(VLOOKUP(A43,[1]RawData!A:DJ,84,FALSE)="","No Delivery Effort",VLOOKUP(A43,[1]RawData!A:DJ,84,FALSE)),"")</f>
        <v>0-30days</v>
      </c>
      <c r="Y43" s="60" t="b">
        <f>VLOOKUP(A43,[1]RawData!A:DJ,85,FALSE)</f>
        <v>0</v>
      </c>
      <c r="Z43" s="57" t="str">
        <f>IF((AND(F43="LIVE",Y43=TRUE)),IF(VLOOKUP(A43,[1]RawData!A:DJ,86,FALSE)="","No Workaround Accountability",VLOOKUP(A43,[1]RawData!A:DJ,86,FALSE)),"")</f>
        <v/>
      </c>
      <c r="AA43" s="57" t="str">
        <f>IF((AND(F43="LIVE",Y43=TRUE)),IF(VLOOKUP(A43,[1]RawData!A:DJ,98,FALSE)="","No Workaround Frequency",VLOOKUP(A43,[1]RawData!A:DJ,98,FALSE)),"")</f>
        <v/>
      </c>
      <c r="AB43" s="57" t="str">
        <f>IF((AND(F43="LIVE",Y43=TRUE)),IF(VLOOKUP(A43,[1]RawData!A:DJ,99,FALSE)="","No Xoserve FTEs",VLOOKUP(A43,[1]RawData!A:DJ,99,FALSE)),"")</f>
        <v/>
      </c>
      <c r="AC43" s="57" t="str">
        <f>IF((AND(F43="LIVE",Y43=TRUE)),IF(VLOOKUP(A43,[1]RawData!A:DJ,94,FALSE)="","No Workaround Intensity",VLOOKUP(A43,[1]RawData!A:DJ,94,FALSE)),"")</f>
        <v/>
      </c>
      <c r="AD43" s="57" t="str">
        <f>IF((AND(F43="LIVE",Y43=TRUE)),IF(VLOOKUP(A43,[1]RawData!A:DJ,87,FALSE)="","No Lifespan Date",VLOOKUP(A43,[1]RawData!A:DJ,87,FALSE)),"")</f>
        <v/>
      </c>
      <c r="AE43" s="57" t="str">
        <f>IF(F43="LIVE",IF(VLOOKUP(A43,[1]RawData!A:DJ,100,FALSE)="","No Change Driver",VLOOKUP(A43,[1]RawData!A:DJ,100,FALSE)),"")</f>
        <v>Xoserve Internal CR (business improvement initiative)</v>
      </c>
      <c r="AF43" s="57" t="str">
        <f>IF(F43="LIVE",IF(VLOOKUP(A43,[1]RawData!A:DJ,101,FALSE)="","No Change Beneficiary",VLOOKUP(A43,[1]RawData!A:DJ,101,FALSE)),"")</f>
        <v>Xoserve Only</v>
      </c>
      <c r="AG43" s="57" t="b">
        <f>VLOOKUP(A43,[1]RawData!A:DJ,102,FALSE)</f>
        <v>0</v>
      </c>
      <c r="AH43" s="57" t="b">
        <f>VLOOKUP(A43,[1]RawData!A:DJ,103,FALSE)</f>
        <v>0</v>
      </c>
      <c r="AI43" s="57" t="b">
        <f>VLOOKUP(A43,[1]RawData!A:DJ,104,FALSE)</f>
        <v>0</v>
      </c>
      <c r="AJ43" s="57" t="str">
        <f>IF(F43="LIVE",IF(VLOOKUP(A43,[1]RawData!A:DJ,106,FALSE)="","No DSC Service Area",VLOOKUP(A43,[1]RawData!A:DJ,106,FALSE)),"")</f>
        <v>Service Area 23: Internal</v>
      </c>
      <c r="AK43" s="57" t="str">
        <f>IF(F43="LIVE",IF(VLOOKUP(A43,[1]RawData!A:DJ,107,FALSE)="","No Number of impacted DSC Service Areas",VLOOKUP(A43,[1]RawData!A:DJ,107,FALSE)),"")</f>
        <v>None (Xoserve internal initiative)</v>
      </c>
      <c r="AL43" s="57" t="str">
        <f>IF(F43="LIVE",IF(VLOOKUP(A43,[1]RawData!A:DJ,108,FALSE)="","No Change Improvement Scale",VLOOKUP(A43,[1]RawData!A:DJ,108,FALSE)),"")</f>
        <v>Low</v>
      </c>
      <c r="AM43" s="60" t="b">
        <f>VLOOKUP(A43,[1]RawData!A:DJ,88,FALSE)</f>
        <v>0</v>
      </c>
      <c r="AN43" s="60" t="b">
        <f>VLOOKUP(A43,[1]RawData!A:DJ,90,FALSE)</f>
        <v>0</v>
      </c>
      <c r="AO43" s="60" t="b">
        <f>VLOOKUP(A43,[1]RawData!A:DJ,89,FALSE)</f>
        <v>0</v>
      </c>
      <c r="AP43" s="60" t="b">
        <f>VLOOKUP(A43,[1]RawData!A:DJ,109,FALSE)</f>
        <v>0</v>
      </c>
      <c r="AQ43" s="60" t="b">
        <f>VLOOKUP(A43,[1]RawData!A:DJ,96,FALSE)</f>
        <v>0</v>
      </c>
      <c r="AR43" s="60" t="b">
        <f>VLOOKUP(A43,[1]RawData!A:DJ,110,FALSE)</f>
        <v>0</v>
      </c>
      <c r="AS43" s="57" t="str">
        <f>IF(VLOOKUP($A43,[1]RawData!$A:$DJ,111,FALSE)="","No Date",VLOOKUP($A43,[1]RawData!$A:$DJ,111,FALSE))</f>
        <v>No Date</v>
      </c>
      <c r="AT43" s="57" t="str">
        <f>IF(VLOOKUP($A43,[1]RawData!$A:$DJ,112,FALSE)="","No Date",VLOOKUP($A43,[1]RawData!$A:$DJ,112,FALSE))</f>
        <v>No Date</v>
      </c>
      <c r="AU43" s="57" t="str">
        <f>IF(VLOOKUP($A43,[1]RawData!$A:$DJ,114,FALSE)="","No Date",VLOOKUP($A43,[1]RawData!$A:$DJ,114,FALSE))</f>
        <v>No Date</v>
      </c>
      <c r="AV43" s="57" t="str">
        <f>IF(VLOOKUP($A43,[1]RawData!$A:$DJ,113,FALSE)="","No Date",VLOOKUP($A43,[1]RawData!$A:$DJ,113,FALSE))</f>
        <v>No Date</v>
      </c>
    </row>
    <row r="44" spans="1:48" s="56" customFormat="1" x14ac:dyDescent="0.25">
      <c r="A44" s="62" t="s">
        <v>95</v>
      </c>
      <c r="B44" s="54" t="str">
        <f>VLOOKUP(G44,[1]StatusMappings!A:B,2,FALSE)</f>
        <v>3. Change delivered, awaiting closure approval/sign-off</v>
      </c>
      <c r="D44" s="54" t="str">
        <f>VLOOKUP(A44,[1]RawData!A:DJ,2,FALSE)</f>
        <v>BIRST Connect integration</v>
      </c>
      <c r="E44" s="54" t="str">
        <f>VLOOKUP(A44,[1]RawData!A:DJ,20,FALSE)</f>
        <v>CR (Internal)</v>
      </c>
      <c r="F44" s="51" t="str">
        <f>VLOOKUP(A44,[1]RawData!A:DJ,21,FALSE)</f>
        <v>LIVE</v>
      </c>
      <c r="G44" s="51" t="str">
        <f>VLOOKUP(A44,[1]RawData!A:DJ,3,FALSE)</f>
        <v>F1 - CCR/Closedown document in progress</v>
      </c>
      <c r="H44" s="58">
        <f t="shared" si="1"/>
        <v>0</v>
      </c>
      <c r="I44" s="58" t="str">
        <f>IF(ISNA(VLOOKUP(A44,[1]PrioritisationVariables!L:P,3,FALSE)),"",(VLOOKUP(A44,[1]PrioritisationVariables!L:P,3,FALSE)))</f>
        <v/>
      </c>
      <c r="J44" s="59" t="str">
        <f>IF(ISNA(VLOOKUP(A44,[1]PrioritisationVariables!L:P,5,FALSE)),"",(VLOOKUP(A44,[1]PrioritisationVariables!L:P,5,FALSE)))</f>
        <v/>
      </c>
      <c r="K44" s="57" t="str">
        <f>IF(F44="LIVE",IF(VLOOKUP(A44,[1]RawData!A:DJ,79,FALSE)="","No Platform",VLOOKUP(A44,[1]RawData!A:DJ,79,FALSE)),"")</f>
        <v>Data Office</v>
      </c>
      <c r="L44" s="57">
        <f>IF(VLOOKUP(A44,[1]RawData!A:DJ,9,FALSE)="","No Date",VLOOKUP(A44,[1]RawData!A:DJ,9,FALSE))</f>
        <v>42912</v>
      </c>
      <c r="M44" s="60" t="str">
        <f>VLOOKUP(A44,[1]RawData!A:DJ,16,FALSE)</f>
        <v>Steve Concannon</v>
      </c>
      <c r="N44" s="57" t="str">
        <f>IF(F44="LIVE",IF(VLOOKUP(A44,[1]RawData!A:DJ,19,FALSE)="","No Project Manager",VLOOKUP(A44,[1]RawData!A:DJ,19,FALSE)),"")</f>
        <v>Emma Rose</v>
      </c>
      <c r="O44" s="61" t="str">
        <f>VLOOKUP(A44,[1]RawData!A:DJ,77,FALSE)</f>
        <v>50</v>
      </c>
      <c r="P44" s="60" t="str">
        <f>VLOOKUP(A44,[1]RawData!A:DJ,78,FALSE)</f>
        <v>UKLP IADBI353</v>
      </c>
      <c r="Q44" s="57" t="str">
        <f>IF(F44="LIVE",IF(VLOOKUP(A44,[1]RawData!A:DJ,81,FALSE)="","No Delivery Team",VLOOKUP(A44,[1]RawData!A:DJ,81,FALSE)),"")</f>
        <v>Third Party SI / Service Provider</v>
      </c>
      <c r="R44" s="60" t="str">
        <f>VLOOKUP(A44,[1]RawData!A:DJ,80,FALSE)</f>
        <v/>
      </c>
      <c r="S44" s="57">
        <f>IF(F44="LIVE",IF(VLOOKUP(A44,[1]RawData!A:DJ,60,FALSE)="","No Date",VLOOKUP(A44,[1]RawData!A:DJ,60,FALSE)),"")</f>
        <v>43126</v>
      </c>
      <c r="T44" s="57">
        <f>IF(VLOOKUP(A44,[1]RawData!A:DJ,61,FALSE)="","No Date",VLOOKUP(A44,[1]RawData!A:DJ,61,FALSE))</f>
        <v>43126</v>
      </c>
      <c r="U44" s="57">
        <f>IF(F44="LIVE",IF(VLOOKUP(A44,[1]RawData!A:DJ,11,FALSE)="","No Date",VLOOKUP(A44,[1]RawData!A:DJ,11,FALSE)),"")</f>
        <v>43069</v>
      </c>
      <c r="V44" s="57" t="str">
        <f>IF(F44="LIVE",IF(VLOOKUP(A44,[1]RawData!A:DJ,82,FALSE)="","No Application",VLOOKUP(A44,[1]RawData!A:DJ,82,FALSE)),"")</f>
        <v>Other</v>
      </c>
      <c r="W44" s="57" t="str">
        <f>IF(F44="LIVE",IF(VLOOKUP(A44,[1]RawData!A:DJ,83,FALSE)="","No Process",VLOOKUP(A44,[1]RawData!A:DJ,83,FALSE)),"")</f>
        <v>Other</v>
      </c>
      <c r="X44" s="57" t="str">
        <f>IF(F44="LIVE",IF(VLOOKUP(A44,[1]RawData!A:DJ,84,FALSE)="","No Delivery Effort",VLOOKUP(A44,[1]RawData!A:DJ,84,FALSE)),"")</f>
        <v>31-100days</v>
      </c>
      <c r="Y44" s="60" t="b">
        <f>VLOOKUP(A44,[1]RawData!A:DJ,85,FALSE)</f>
        <v>0</v>
      </c>
      <c r="Z44" s="57" t="str">
        <f>IF((AND(F44="LIVE",Y44=TRUE)),IF(VLOOKUP(A44,[1]RawData!A:DJ,86,FALSE)="","No Workaround Accountability",VLOOKUP(A44,[1]RawData!A:DJ,86,FALSE)),"")</f>
        <v/>
      </c>
      <c r="AA44" s="57" t="str">
        <f>IF((AND(F44="LIVE",Y44=TRUE)),IF(VLOOKUP(A44,[1]RawData!A:DJ,98,FALSE)="","No Workaround Frequency",VLOOKUP(A44,[1]RawData!A:DJ,98,FALSE)),"")</f>
        <v/>
      </c>
      <c r="AB44" s="57" t="str">
        <f>IF((AND(F44="LIVE",Y44=TRUE)),IF(VLOOKUP(A44,[1]RawData!A:DJ,99,FALSE)="","No Xoserve FTEs",VLOOKUP(A44,[1]RawData!A:DJ,99,FALSE)),"")</f>
        <v/>
      </c>
      <c r="AC44" s="57" t="str">
        <f>IF((AND(F44="LIVE",Y44=TRUE)),IF(VLOOKUP(A44,[1]RawData!A:DJ,94,FALSE)="","No Workaround Intensity",VLOOKUP(A44,[1]RawData!A:DJ,94,FALSE)),"")</f>
        <v/>
      </c>
      <c r="AD44" s="57" t="str">
        <f>IF((AND(F44="LIVE",Y44=TRUE)),IF(VLOOKUP(A44,[1]RawData!A:DJ,87,FALSE)="","No Lifespan Date",VLOOKUP(A44,[1]RawData!A:DJ,87,FALSE)),"")</f>
        <v/>
      </c>
      <c r="AE44" s="57" t="str">
        <f>IF(F44="LIVE",IF(VLOOKUP(A44,[1]RawData!A:DJ,100,FALSE)="","No Change Driver",VLOOKUP(A44,[1]RawData!A:DJ,100,FALSE)),"")</f>
        <v>Xoserve Internal CR (business improvement initiative)</v>
      </c>
      <c r="AF44" s="57" t="str">
        <f>IF(F44="LIVE",IF(VLOOKUP(A44,[1]RawData!A:DJ,101,FALSE)="","No Change Beneficiary",VLOOKUP(A44,[1]RawData!A:DJ,101,FALSE)),"")</f>
        <v>Xoserve Only</v>
      </c>
      <c r="AG44" s="57" t="b">
        <f>VLOOKUP(A44,[1]RawData!A:DJ,102,FALSE)</f>
        <v>0</v>
      </c>
      <c r="AH44" s="57" t="b">
        <f>VLOOKUP(A44,[1]RawData!A:DJ,103,FALSE)</f>
        <v>0</v>
      </c>
      <c r="AI44" s="57" t="b">
        <f>VLOOKUP(A44,[1]RawData!A:DJ,104,FALSE)</f>
        <v>0</v>
      </c>
      <c r="AJ44" s="57" t="str">
        <f>IF(F44="LIVE",IF(VLOOKUP(A44,[1]RawData!A:DJ,106,FALSE)="","No DSC Service Area",VLOOKUP(A44,[1]RawData!A:DJ,106,FALSE)),"")</f>
        <v>Service Area 23: Internal</v>
      </c>
      <c r="AK44" s="57" t="str">
        <f>IF(F44="LIVE",IF(VLOOKUP(A44,[1]RawData!A:DJ,107,FALSE)="","No Number of impacted DSC Service Areas",VLOOKUP(A44,[1]RawData!A:DJ,107,FALSE)),"")</f>
        <v>None (Xoserve internal initiative)</v>
      </c>
      <c r="AL44" s="57" t="str">
        <f>IF(F44="LIVE",IF(VLOOKUP(A44,[1]RawData!A:DJ,108,FALSE)="","No Change Improvement Scale",VLOOKUP(A44,[1]RawData!A:DJ,108,FALSE)),"")</f>
        <v>Medium</v>
      </c>
      <c r="AM44" s="60" t="b">
        <f>VLOOKUP(A44,[1]RawData!A:DJ,88,FALSE)</f>
        <v>0</v>
      </c>
      <c r="AN44" s="60" t="b">
        <f>VLOOKUP(A44,[1]RawData!A:DJ,90,FALSE)</f>
        <v>0</v>
      </c>
      <c r="AO44" s="60" t="b">
        <f>VLOOKUP(A44,[1]RawData!A:DJ,89,FALSE)</f>
        <v>0</v>
      </c>
      <c r="AP44" s="60" t="b">
        <f>VLOOKUP(A44,[1]RawData!A:DJ,109,FALSE)</f>
        <v>0</v>
      </c>
      <c r="AQ44" s="60" t="b">
        <f>VLOOKUP(A44,[1]RawData!A:DJ,96,FALSE)</f>
        <v>0</v>
      </c>
      <c r="AR44" s="60" t="b">
        <f>VLOOKUP(A44,[1]RawData!A:DJ,110,FALSE)</f>
        <v>0</v>
      </c>
      <c r="AS44" s="57" t="str">
        <f>IF(VLOOKUP($A44,[1]RawData!$A:$DJ,111,FALSE)="","No Date",VLOOKUP($A44,[1]RawData!$A:$DJ,111,FALSE))</f>
        <v>No Date</v>
      </c>
      <c r="AT44" s="57" t="str">
        <f>IF(VLOOKUP($A44,[1]RawData!$A:$DJ,112,FALSE)="","No Date",VLOOKUP($A44,[1]RawData!$A:$DJ,112,FALSE))</f>
        <v>No Date</v>
      </c>
      <c r="AU44" s="57" t="str">
        <f>IF(VLOOKUP($A44,[1]RawData!$A:$DJ,114,FALSE)="","No Date",VLOOKUP($A44,[1]RawData!$A:$DJ,114,FALSE))</f>
        <v>No Date</v>
      </c>
      <c r="AV44" s="57" t="str">
        <f>IF(VLOOKUP($A44,[1]RawData!$A:$DJ,113,FALSE)="","No Date",VLOOKUP($A44,[1]RawData!$A:$DJ,113,FALSE))</f>
        <v>No Date</v>
      </c>
    </row>
    <row r="45" spans="1:48" s="56" customFormat="1" x14ac:dyDescent="0.25">
      <c r="A45" s="62" t="s">
        <v>96</v>
      </c>
      <c r="B45" s="54" t="str">
        <f>VLOOKUP(G45,[1]StatusMappings!A:B,2,FALSE)</f>
        <v>2. Change sanction/approved and in project delivery</v>
      </c>
      <c r="D45" s="54" t="str">
        <f>VLOOKUP(A45,[1]RawData!A:DJ,2,FALSE)</f>
        <v>Setup of File Transfer mechanism from BO to IX</v>
      </c>
      <c r="E45" s="54" t="str">
        <f>VLOOKUP(A45,[1]RawData!A:DJ,20,FALSE)</f>
        <v>CR (Internal)</v>
      </c>
      <c r="F45" s="51" t="str">
        <f>VLOOKUP(A45,[1]RawData!A:DJ,21,FALSE)</f>
        <v>LIVE</v>
      </c>
      <c r="G45" s="51" t="str">
        <f>VLOOKUP(A45,[1]RawData!A:DJ,3,FALSE)</f>
        <v>D1 - Change in delivery</v>
      </c>
      <c r="H45" s="58">
        <f t="shared" si="1"/>
        <v>0</v>
      </c>
      <c r="I45" s="58" t="str">
        <f>IF(ISNA(VLOOKUP(A45,[1]PrioritisationVariables!L:P,3,FALSE)),"",(VLOOKUP(A45,[1]PrioritisationVariables!L:P,3,FALSE)))</f>
        <v/>
      </c>
      <c r="J45" s="59" t="str">
        <f>IF(ISNA(VLOOKUP(A45,[1]PrioritisationVariables!L:P,5,FALSE)),"",(VLOOKUP(A45,[1]PrioritisationVariables!L:P,5,FALSE)))</f>
        <v/>
      </c>
      <c r="K45" s="57" t="str">
        <f>IF(F45="LIVE",IF(VLOOKUP(A45,[1]RawData!A:DJ,79,FALSE)="","No Platform",VLOOKUP(A45,[1]RawData!A:DJ,79,FALSE)),"")</f>
        <v>Data Office</v>
      </c>
      <c r="L45" s="57">
        <f>IF(VLOOKUP(A45,[1]RawData!A:DJ,9,FALSE)="","No Date",VLOOKUP(A45,[1]RawData!A:DJ,9,FALSE))</f>
        <v>43123</v>
      </c>
      <c r="M45" s="60" t="str">
        <f>VLOOKUP(A45,[1]RawData!A:DJ,16,FALSE)</f>
        <v>Steve Concannon</v>
      </c>
      <c r="N45" s="57" t="str">
        <f>IF(F45="LIVE",IF(VLOOKUP(A45,[1]RawData!A:DJ,19,FALSE)="","No Project Manager",VLOOKUP(A45,[1]RawData!A:DJ,19,FALSE)),"")</f>
        <v>Fay Morris</v>
      </c>
      <c r="O45" s="61" t="str">
        <f>VLOOKUP(A45,[1]RawData!A:DJ,77,FALSE)</f>
        <v>50</v>
      </c>
      <c r="P45" s="60" t="str">
        <f>VLOOKUP(A45,[1]RawData!A:DJ,78,FALSE)</f>
        <v/>
      </c>
      <c r="Q45" s="57" t="str">
        <f>IF(F45="LIVE",IF(VLOOKUP(A45,[1]RawData!A:DJ,81,FALSE)="","No Delivery Team",VLOOKUP(A45,[1]RawData!A:DJ,81,FALSE)),"")</f>
        <v>Minor Enhancements Team</v>
      </c>
      <c r="R45" s="60" t="str">
        <f>VLOOKUP(A45,[1]RawData!A:DJ,80,FALSE)</f>
        <v>XO3647</v>
      </c>
      <c r="S45" s="57">
        <f>IF(F45="LIVE",IF(VLOOKUP(A45,[1]RawData!A:DJ,60,FALSE)="","No Date",VLOOKUP(A45,[1]RawData!A:DJ,60,FALSE)),"")</f>
        <v>43342</v>
      </c>
      <c r="T45" s="57" t="str">
        <f>IF(VLOOKUP(A45,[1]RawData!A:DJ,61,FALSE)="","No Date",VLOOKUP(A45,[1]RawData!A:DJ,61,FALSE))</f>
        <v>No Date</v>
      </c>
      <c r="U45" s="57">
        <f>IF(F45="LIVE",IF(VLOOKUP(A45,[1]RawData!A:DJ,11,FALSE)="","No Date",VLOOKUP(A45,[1]RawData!A:DJ,11,FALSE)),"")</f>
        <v>43220</v>
      </c>
      <c r="V45" s="57" t="str">
        <f>IF(F45="LIVE",IF(VLOOKUP(A45,[1]RawData!A:DJ,82,FALSE)="","No Application",VLOOKUP(A45,[1]RawData!A:DJ,82,FALSE)),"")</f>
        <v>IX</v>
      </c>
      <c r="W45" s="57" t="str">
        <f>IF(F45="LIVE",IF(VLOOKUP(A45,[1]RawData!A:DJ,83,FALSE)="","No Process",VLOOKUP(A45,[1]RawData!A:DJ,83,FALSE)),"")</f>
        <v>Other</v>
      </c>
      <c r="X45" s="57" t="str">
        <f>IF(F45="LIVE",IF(VLOOKUP(A45,[1]RawData!A:DJ,84,FALSE)="","No Delivery Effort",VLOOKUP(A45,[1]RawData!A:DJ,84,FALSE)),"")</f>
        <v>0-30 days</v>
      </c>
      <c r="Y45" s="60" t="b">
        <f>VLOOKUP(A45,[1]RawData!A:DJ,85,FALSE)</f>
        <v>0</v>
      </c>
      <c r="Z45" s="57" t="str">
        <f>IF((AND(F45="LIVE",Y45=TRUE)),IF(VLOOKUP(A45,[1]RawData!A:DJ,86,FALSE)="","No Workaround Accountability",VLOOKUP(A45,[1]RawData!A:DJ,86,FALSE)),"")</f>
        <v/>
      </c>
      <c r="AA45" s="57" t="str">
        <f>IF((AND(F45="LIVE",Y45=TRUE)),IF(VLOOKUP(A45,[1]RawData!A:DJ,98,FALSE)="","No Workaround Frequency",VLOOKUP(A45,[1]RawData!A:DJ,98,FALSE)),"")</f>
        <v/>
      </c>
      <c r="AB45" s="57" t="str">
        <f>IF((AND(F45="LIVE",Y45=TRUE)),IF(VLOOKUP(A45,[1]RawData!A:DJ,99,FALSE)="","No Xoserve FTEs",VLOOKUP(A45,[1]RawData!A:DJ,99,FALSE)),"")</f>
        <v/>
      </c>
      <c r="AC45" s="57" t="str">
        <f>IF((AND(F45="LIVE",Y45=TRUE)),IF(VLOOKUP(A45,[1]RawData!A:DJ,94,FALSE)="","No Workaround Intensity",VLOOKUP(A45,[1]RawData!A:DJ,94,FALSE)),"")</f>
        <v/>
      </c>
      <c r="AD45" s="57" t="str">
        <f>IF((AND(F45="LIVE",Y45=TRUE)),IF(VLOOKUP(A45,[1]RawData!A:DJ,87,FALSE)="","No Lifespan Date",VLOOKUP(A45,[1]RawData!A:DJ,87,FALSE)),"")</f>
        <v/>
      </c>
      <c r="AE45" s="57" t="str">
        <f>IF(F45="LIVE",IF(VLOOKUP(A45,[1]RawData!A:DJ,100,FALSE)="","No Change Driver",VLOOKUP(A45,[1]RawData!A:DJ,100,FALSE)),"")</f>
        <v>Xoserve Internal CR (business improvement initiative)</v>
      </c>
      <c r="AF45" s="57" t="str">
        <f>IF(F45="LIVE",IF(VLOOKUP(A45,[1]RawData!A:DJ,101,FALSE)="","No Change Beneficiary",VLOOKUP(A45,[1]RawData!A:DJ,101,FALSE)),"")</f>
        <v>Xoserve Only</v>
      </c>
      <c r="AG45" s="57" t="b">
        <f>VLOOKUP(A45,[1]RawData!A:DJ,102,FALSE)</f>
        <v>0</v>
      </c>
      <c r="AH45" s="57" t="b">
        <f>VLOOKUP(A45,[1]RawData!A:DJ,103,FALSE)</f>
        <v>0</v>
      </c>
      <c r="AI45" s="57" t="b">
        <f>VLOOKUP(A45,[1]RawData!A:DJ,104,FALSE)</f>
        <v>0</v>
      </c>
      <c r="AJ45" s="57" t="str">
        <f>IF(F45="LIVE",IF(VLOOKUP(A45,[1]RawData!A:DJ,106,FALSE)="","No DSC Service Area",VLOOKUP(A45,[1]RawData!A:DJ,106,FALSE)),"")</f>
        <v>Service Area 23: Internal</v>
      </c>
      <c r="AK45" s="57" t="str">
        <f>IF(F45="LIVE",IF(VLOOKUP(A45,[1]RawData!A:DJ,107,FALSE)="","No Number of impacted DSC Service Areas",VLOOKUP(A45,[1]RawData!A:DJ,107,FALSE)),"")</f>
        <v>None (Xoserve internal initiative)</v>
      </c>
      <c r="AL45" s="57" t="str">
        <f>IF(F45="LIVE",IF(VLOOKUP(A45,[1]RawData!A:DJ,108,FALSE)="","No Change Improvement Scale",VLOOKUP(A45,[1]RawData!A:DJ,108,FALSE)),"")</f>
        <v>Medium</v>
      </c>
      <c r="AM45" s="60" t="b">
        <f>VLOOKUP(A45,[1]RawData!A:DJ,88,FALSE)</f>
        <v>0</v>
      </c>
      <c r="AN45" s="60" t="b">
        <f>VLOOKUP(A45,[1]RawData!A:DJ,90,FALSE)</f>
        <v>0</v>
      </c>
      <c r="AO45" s="60" t="b">
        <f>VLOOKUP(A45,[1]RawData!A:DJ,89,FALSE)</f>
        <v>0</v>
      </c>
      <c r="AP45" s="60" t="b">
        <f>VLOOKUP(A45,[1]RawData!A:DJ,109,FALSE)</f>
        <v>0</v>
      </c>
      <c r="AQ45" s="60" t="b">
        <f>VLOOKUP(A45,[1]RawData!A:DJ,96,FALSE)</f>
        <v>0</v>
      </c>
      <c r="AR45" s="60" t="b">
        <f>VLOOKUP(A45,[1]RawData!A:DJ,110,FALSE)</f>
        <v>0</v>
      </c>
      <c r="AS45" s="57" t="str">
        <f>IF(VLOOKUP($A45,[1]RawData!$A:$DJ,111,FALSE)="","No Date",VLOOKUP($A45,[1]RawData!$A:$DJ,111,FALSE))</f>
        <v>No Date</v>
      </c>
      <c r="AT45" s="57" t="str">
        <f>IF(VLOOKUP($A45,[1]RawData!$A:$DJ,112,FALSE)="","No Date",VLOOKUP($A45,[1]RawData!$A:$DJ,112,FALSE))</f>
        <v>No Date</v>
      </c>
      <c r="AU45" s="57" t="str">
        <f>IF(VLOOKUP($A45,[1]RawData!$A:$DJ,114,FALSE)="","No Date",VLOOKUP($A45,[1]RawData!$A:$DJ,114,FALSE))</f>
        <v>No Date</v>
      </c>
      <c r="AV45" s="57" t="str">
        <f>IF(VLOOKUP($A45,[1]RawData!$A:$DJ,113,FALSE)="","No Date",VLOOKUP($A45,[1]RawData!$A:$DJ,113,FALSE))</f>
        <v>No Date</v>
      </c>
    </row>
    <row r="46" spans="1:48" s="56" customFormat="1" x14ac:dyDescent="0.25">
      <c r="A46" s="62" t="s">
        <v>163</v>
      </c>
      <c r="B46" s="54" t="str">
        <f>VLOOKUP(G46,[1]StatusMappings!A:B,2,FALSE)</f>
        <v>2. Change sanction/approved and in project delivery</v>
      </c>
      <c r="D46" s="54" t="str">
        <f>VLOOKUP(A46,[1]RawData!A:DJ,2,FALSE)</f>
        <v>Aggregate Energy AQ Report</v>
      </c>
      <c r="E46" s="54" t="str">
        <f>VLOOKUP(A46,[1]RawData!A:DJ,20,FALSE)</f>
        <v>CR (Internal)</v>
      </c>
      <c r="F46" s="51" t="str">
        <f>VLOOKUP(A46,[1]RawData!A:DJ,21,FALSE)</f>
        <v>LIVE</v>
      </c>
      <c r="G46" s="51" t="str">
        <f>VLOOKUP(A46,[1]RawData!A:DJ,3,FALSE)</f>
        <v>D1 - Change in delivery</v>
      </c>
      <c r="H46" s="58">
        <f t="shared" si="1"/>
        <v>0</v>
      </c>
      <c r="I46" s="58" t="str">
        <f>IF(ISNA(VLOOKUP(A46,[1]PrioritisationVariables!L:P,3,FALSE)),"",(VLOOKUP(A46,[1]PrioritisationVariables!L:P,3,FALSE)))</f>
        <v/>
      </c>
      <c r="J46" s="59" t="str">
        <f>IF(ISNA(VLOOKUP(A46,[1]PrioritisationVariables!L:P,5,FALSE)),"",(VLOOKUP(A46,[1]PrioritisationVariables!L:P,5,FALSE)))</f>
        <v/>
      </c>
      <c r="K46" s="57" t="str">
        <f>IF(F46="LIVE",IF(VLOOKUP(A46,[1]RawData!A:DJ,79,FALSE)="","No Platform",VLOOKUP(A46,[1]RawData!A:DJ,79,FALSE)),"")</f>
        <v>Data Office</v>
      </c>
      <c r="L46" s="57">
        <f>IF(VLOOKUP(A46,[1]RawData!A:DJ,9,FALSE)="","No Date",VLOOKUP(A46,[1]RawData!A:DJ,9,FALSE))</f>
        <v>43255</v>
      </c>
      <c r="M46" s="60" t="str">
        <f>VLOOKUP(A46,[1]RawData!A:DJ,16,FALSE)</f>
        <v>Lee Jackson</v>
      </c>
      <c r="N46" s="57" t="str">
        <f>IF(F46="LIVE",IF(VLOOKUP(A46,[1]RawData!A:DJ,19,FALSE)="","No Project Manager",VLOOKUP(A46,[1]RawData!A:DJ,19,FALSE)),"")</f>
        <v>Jo Duncan</v>
      </c>
      <c r="O46" s="61" t="str">
        <f>VLOOKUP(A46,[1]RawData!A:DJ,77,FALSE)</f>
        <v/>
      </c>
      <c r="P46" s="60" t="str">
        <f>VLOOKUP(A46,[1]RawData!A:DJ,78,FALSE)</f>
        <v/>
      </c>
      <c r="Q46" s="57" t="str">
        <f>IF(F46="LIVE",IF(VLOOKUP(A46,[1]RawData!A:DJ,81,FALSE)="","No Delivery Team",VLOOKUP(A46,[1]RawData!A:DJ,81,FALSE)),"")</f>
        <v>Xoserve Resource</v>
      </c>
      <c r="R46" s="60" t="str">
        <f>VLOOKUP(A46,[1]RawData!A:DJ,80,FALSE)</f>
        <v/>
      </c>
      <c r="S46" s="57">
        <f>IF(F46="LIVE",IF(VLOOKUP(A46,[1]RawData!A:DJ,60,FALSE)="","No Date",VLOOKUP(A46,[1]RawData!A:DJ,60,FALSE)),"")</f>
        <v>43372</v>
      </c>
      <c r="T46" s="57" t="str">
        <f>IF(VLOOKUP(A46,[1]RawData!A:DJ,61,FALSE)="","No Date",VLOOKUP(A46,[1]RawData!A:DJ,61,FALSE))</f>
        <v>No Date</v>
      </c>
      <c r="U46" s="57">
        <f>IF(F46="LIVE",IF(VLOOKUP(A46,[1]RawData!A:DJ,11,FALSE)="","No Date",VLOOKUP(A46,[1]RawData!A:DJ,11,FALSE)),"")</f>
        <v>43282</v>
      </c>
      <c r="V46" s="57" t="str">
        <f>IF(F46="LIVE",IF(VLOOKUP(A46,[1]RawData!A:DJ,82,FALSE)="","No Application",VLOOKUP(A46,[1]RawData!A:DJ,82,FALSE)),"")</f>
        <v>BW</v>
      </c>
      <c r="W46" s="57" t="str">
        <f>IF(F46="LIVE",IF(VLOOKUP(A46,[1]RawData!A:DJ,83,FALSE)="","No Process",VLOOKUP(A46,[1]RawData!A:DJ,83,FALSE)),"")</f>
        <v>AQ</v>
      </c>
      <c r="X46" s="57" t="str">
        <f>IF(F46="LIVE",IF(VLOOKUP(A46,[1]RawData!A:DJ,84,FALSE)="","No Delivery Effort",VLOOKUP(A46,[1]RawData!A:DJ,84,FALSE)),"")</f>
        <v>0-30 days</v>
      </c>
      <c r="Y46" s="60" t="b">
        <f>VLOOKUP(A46,[1]RawData!A:DJ,85,FALSE)</f>
        <v>0</v>
      </c>
      <c r="Z46" s="57" t="str">
        <f>IF((AND(F46="LIVE",Y46=TRUE)),IF(VLOOKUP(A46,[1]RawData!A:DJ,86,FALSE)="","No Workaround Accountability",VLOOKUP(A46,[1]RawData!A:DJ,86,FALSE)),"")</f>
        <v/>
      </c>
      <c r="AA46" s="57" t="str">
        <f>IF((AND(F46="LIVE",Y46=TRUE)),IF(VLOOKUP(A46,[1]RawData!A:DJ,98,FALSE)="","No Workaround Frequency",VLOOKUP(A46,[1]RawData!A:DJ,98,FALSE)),"")</f>
        <v/>
      </c>
      <c r="AB46" s="57" t="str">
        <f>IF((AND(F46="LIVE",Y46=TRUE)),IF(VLOOKUP(A46,[1]RawData!A:DJ,99,FALSE)="","No Xoserve FTEs",VLOOKUP(A46,[1]RawData!A:DJ,99,FALSE)),"")</f>
        <v/>
      </c>
      <c r="AC46" s="57" t="str">
        <f>IF((AND(F46="LIVE",Y46=TRUE)),IF(VLOOKUP(A46,[1]RawData!A:DJ,94,FALSE)="","No Workaround Intensity",VLOOKUP(A46,[1]RawData!A:DJ,94,FALSE)),"")</f>
        <v/>
      </c>
      <c r="AD46" s="57" t="str">
        <f>IF((AND(F46="LIVE",Y46=TRUE)),IF(VLOOKUP(A46,[1]RawData!A:DJ,87,FALSE)="","No Lifespan Date",VLOOKUP(A46,[1]RawData!A:DJ,87,FALSE)),"")</f>
        <v/>
      </c>
      <c r="AE46" s="57" t="str">
        <f>IF(F46="LIVE",IF(VLOOKUP(A46,[1]RawData!A:DJ,100,FALSE)="","No Change Driver",VLOOKUP(A46,[1]RawData!A:DJ,100,FALSE)),"")</f>
        <v>Xoserve Internal CR (business improvement initiative)</v>
      </c>
      <c r="AF46" s="57" t="str">
        <f>IF(F46="LIVE",IF(VLOOKUP(A46,[1]RawData!A:DJ,101,FALSE)="","No Change Beneficiary",VLOOKUP(A46,[1]RawData!A:DJ,101,FALSE)),"")</f>
        <v>One Market Participant</v>
      </c>
      <c r="AG46" s="57" t="b">
        <f>VLOOKUP(A46,[1]RawData!A:DJ,102,FALSE)</f>
        <v>1</v>
      </c>
      <c r="AH46" s="57" t="b">
        <f>VLOOKUP(A46,[1]RawData!A:DJ,103,FALSE)</f>
        <v>0</v>
      </c>
      <c r="AI46" s="57" t="b">
        <f>VLOOKUP(A46,[1]RawData!A:DJ,104,FALSE)</f>
        <v>0</v>
      </c>
      <c r="AJ46" s="57" t="str">
        <f>IF(F46="LIVE",IF(VLOOKUP(A46,[1]RawData!A:DJ,106,FALSE)="","No DSC Service Area",VLOOKUP(A46,[1]RawData!A:DJ,106,FALSE)),"")</f>
        <v>Service Area 23: Internal</v>
      </c>
      <c r="AK46" s="57" t="str">
        <f>IF(F46="LIVE",IF(VLOOKUP(A46,[1]RawData!A:DJ,107,FALSE)="","No Number of impacted DSC Service Areas",VLOOKUP(A46,[1]RawData!A:DJ,107,FALSE)),"")</f>
        <v>None (Xoserve internal initiative)</v>
      </c>
      <c r="AL46" s="57" t="str">
        <f>IF(F46="LIVE",IF(VLOOKUP(A46,[1]RawData!A:DJ,108,FALSE)="","No Change Improvement Scale",VLOOKUP(A46,[1]RawData!A:DJ,108,FALSE)),"")</f>
        <v>Medium</v>
      </c>
      <c r="AM46" s="60" t="b">
        <f>VLOOKUP(A46,[1]RawData!A:DJ,88,FALSE)</f>
        <v>0</v>
      </c>
      <c r="AN46" s="60" t="b">
        <f>VLOOKUP(A46,[1]RawData!A:DJ,90,FALSE)</f>
        <v>0</v>
      </c>
      <c r="AO46" s="60" t="b">
        <f>VLOOKUP(A46,[1]RawData!A:DJ,89,FALSE)</f>
        <v>0</v>
      </c>
      <c r="AP46" s="60" t="b">
        <f>VLOOKUP(A46,[1]RawData!A:DJ,109,FALSE)</f>
        <v>0</v>
      </c>
      <c r="AQ46" s="60" t="b">
        <f>VLOOKUP(A46,[1]RawData!A:DJ,96,FALSE)</f>
        <v>0</v>
      </c>
      <c r="AR46" s="60" t="b">
        <f>VLOOKUP(A46,[1]RawData!A:DJ,110,FALSE)</f>
        <v>0</v>
      </c>
      <c r="AS46" s="57" t="str">
        <f>IF(VLOOKUP($A46,[1]RawData!$A:$DJ,111,FALSE)="","No Date",VLOOKUP($A46,[1]RawData!$A:$DJ,111,FALSE))</f>
        <v>No Date</v>
      </c>
      <c r="AT46" s="57" t="str">
        <f>IF(VLOOKUP($A46,[1]RawData!$A:$DJ,112,FALSE)="","No Date",VLOOKUP($A46,[1]RawData!$A:$DJ,112,FALSE))</f>
        <v>No Date</v>
      </c>
      <c r="AU46" s="57" t="str">
        <f>IF(VLOOKUP($A46,[1]RawData!$A:$DJ,114,FALSE)="","No Date",VLOOKUP($A46,[1]RawData!$A:$DJ,114,FALSE))</f>
        <v>No Date</v>
      </c>
      <c r="AV46" s="57" t="str">
        <f>IF(VLOOKUP($A46,[1]RawData!$A:$DJ,113,FALSE)="","No Date",VLOOKUP($A46,[1]RawData!$A:$DJ,113,FALSE))</f>
        <v>No Date</v>
      </c>
    </row>
    <row r="47" spans="1:48" s="56" customFormat="1" x14ac:dyDescent="0.25">
      <c r="A47" s="62" t="s">
        <v>97</v>
      </c>
      <c r="B47" s="54" t="str">
        <f>VLOOKUP(G47,[1]StatusMappings!A:B,2,FALSE)</f>
        <v>1. Start-Up (Progressing through change governance)</v>
      </c>
      <c r="D47" s="54" t="str">
        <f>VLOOKUP(A47,[1]RawData!A:DJ,2,FALSE)</f>
        <v>Sybase NLS Solution Design Gap</v>
      </c>
      <c r="E47" s="54" t="str">
        <f>VLOOKUP(A47,[1]RawData!A:DJ,20,FALSE)</f>
        <v>CR (Internal)</v>
      </c>
      <c r="F47" s="51" t="str">
        <f>VLOOKUP(A47,[1]RawData!A:DJ,21,FALSE)</f>
        <v>LIVE</v>
      </c>
      <c r="G47" s="51" t="str">
        <f>VLOOKUP(A47,[1]RawData!A:DJ,3,FALSE)</f>
        <v>A9 - Internal change progressing through capture</v>
      </c>
      <c r="H47" s="58">
        <f t="shared" si="1"/>
        <v>0</v>
      </c>
      <c r="I47" s="58" t="str">
        <f>IF(ISNA(VLOOKUP(A47,[1]PrioritisationVariables!L:P,3,FALSE)),"",(VLOOKUP(A47,[1]PrioritisationVariables!L:P,3,FALSE)))</f>
        <v>TBP</v>
      </c>
      <c r="J47" s="59" t="str">
        <f>IF(ISNA(VLOOKUP(A47,[1]PrioritisationVariables!L:P,5,FALSE)),"",(VLOOKUP(A47,[1]PrioritisationVariables!L:P,5,FALSE)))</f>
        <v>Low</v>
      </c>
      <c r="K47" s="57" t="str">
        <f>IF(F47="LIVE",IF(VLOOKUP(A47,[1]RawData!A:DJ,79,FALSE)="","No Platform",VLOOKUP(A47,[1]RawData!A:DJ,79,FALSE)),"")</f>
        <v>Data Office</v>
      </c>
      <c r="L47" s="57">
        <f>IF(VLOOKUP(A47,[1]RawData!A:DJ,9,FALSE)="","No Date",VLOOKUP(A47,[1]RawData!A:DJ,9,FALSE))</f>
        <v>42836</v>
      </c>
      <c r="M47" s="60" t="str">
        <f>VLOOKUP(A47,[1]RawData!A:DJ,16,FALSE)</f>
        <v>Lee Chambers</v>
      </c>
      <c r="N47" s="57" t="str">
        <f>IF(F47="LIVE",IF(VLOOKUP(A47,[1]RawData!A:DJ,19,FALSE)="","No Project Manager",VLOOKUP(A47,[1]RawData!A:DJ,19,FALSE)),"")</f>
        <v>Jo Duncan</v>
      </c>
      <c r="O47" s="61" t="str">
        <f>VLOOKUP(A47,[1]RawData!A:DJ,77,FALSE)</f>
        <v/>
      </c>
      <c r="P47" s="60" t="str">
        <f>VLOOKUP(A47,[1]RawData!A:DJ,78,FALSE)</f>
        <v>UKLP IADBI317</v>
      </c>
      <c r="Q47" s="57" t="str">
        <f>IF(F47="LIVE",IF(VLOOKUP(A47,[1]RawData!A:DJ,81,FALSE)="","No Delivery Team",VLOOKUP(A47,[1]RawData!A:DJ,81,FALSE)),"")</f>
        <v>Third Party SI / Service Provider</v>
      </c>
      <c r="R47" s="60" t="str">
        <f>VLOOKUP(A47,[1]RawData!A:DJ,80,FALSE)</f>
        <v/>
      </c>
      <c r="S47" s="57" t="str">
        <f>IF(F47="LIVE",IF(VLOOKUP(A47,[1]RawData!A:DJ,60,FALSE)="","No Date",VLOOKUP(A47,[1]RawData!A:DJ,60,FALSE)),"")</f>
        <v>No Date</v>
      </c>
      <c r="T47" s="57" t="str">
        <f>IF(VLOOKUP(A47,[1]RawData!A:DJ,61,FALSE)="","No Date",VLOOKUP(A47,[1]RawData!A:DJ,61,FALSE))</f>
        <v>No Date</v>
      </c>
      <c r="U47" s="57">
        <f>IF(F47="LIVE",IF(VLOOKUP(A47,[1]RawData!A:DJ,11,FALSE)="","No Date",VLOOKUP(A47,[1]RawData!A:DJ,11,FALSE)),"")</f>
        <v>43252</v>
      </c>
      <c r="V47" s="57" t="str">
        <f>IF(F47="LIVE",IF(VLOOKUP(A47,[1]RawData!A:DJ,82,FALSE)="","No Application",VLOOKUP(A47,[1]RawData!A:DJ,82,FALSE)),"")</f>
        <v>BW</v>
      </c>
      <c r="W47" s="57" t="str">
        <f>IF(F47="LIVE",IF(VLOOKUP(A47,[1]RawData!A:DJ,83,FALSE)="","No Process",VLOOKUP(A47,[1]RawData!A:DJ,83,FALSE)),"")</f>
        <v>Other</v>
      </c>
      <c r="X47" s="57" t="str">
        <f>IF(F47="LIVE",IF(VLOOKUP(A47,[1]RawData!A:DJ,84,FALSE)="","No Delivery Effort",VLOOKUP(A47,[1]RawData!A:DJ,84,FALSE)),"")</f>
        <v>31-100days</v>
      </c>
      <c r="Y47" s="60" t="b">
        <f>VLOOKUP(A47,[1]RawData!A:DJ,85,FALSE)</f>
        <v>0</v>
      </c>
      <c r="Z47" s="57" t="str">
        <f>IF((AND(F47="LIVE",Y47=TRUE)),IF(VLOOKUP(A47,[1]RawData!A:DJ,86,FALSE)="","No Workaround Accountability",VLOOKUP(A47,[1]RawData!A:DJ,86,FALSE)),"")</f>
        <v/>
      </c>
      <c r="AA47" s="57" t="str">
        <f>IF((AND(F47="LIVE",Y47=TRUE)),IF(VLOOKUP(A47,[1]RawData!A:DJ,98,FALSE)="","No Workaround Frequency",VLOOKUP(A47,[1]RawData!A:DJ,98,FALSE)),"")</f>
        <v/>
      </c>
      <c r="AB47" s="57" t="str">
        <f>IF((AND(F47="LIVE",Y47=TRUE)),IF(VLOOKUP(A47,[1]RawData!A:DJ,99,FALSE)="","No Xoserve FTEs",VLOOKUP(A47,[1]RawData!A:DJ,99,FALSE)),"")</f>
        <v/>
      </c>
      <c r="AC47" s="57" t="str">
        <f>IF((AND(F47="LIVE",Y47=TRUE)),IF(VLOOKUP(A47,[1]RawData!A:DJ,94,FALSE)="","No Workaround Intensity",VLOOKUP(A47,[1]RawData!A:DJ,94,FALSE)),"")</f>
        <v/>
      </c>
      <c r="AD47" s="57" t="str">
        <f>IF((AND(F47="LIVE",Y47=TRUE)),IF(VLOOKUP(A47,[1]RawData!A:DJ,87,FALSE)="","No Lifespan Date",VLOOKUP(A47,[1]RawData!A:DJ,87,FALSE)),"")</f>
        <v/>
      </c>
      <c r="AE47" s="57" t="str">
        <f>IF(F47="LIVE",IF(VLOOKUP(A47,[1]RawData!A:DJ,100,FALSE)="","No Change Driver",VLOOKUP(A47,[1]RawData!A:DJ,100,FALSE)),"")</f>
        <v>Xoserve Internal CR (business improvement initiative)</v>
      </c>
      <c r="AF47" s="57" t="str">
        <f>IF(F47="LIVE",IF(VLOOKUP(A47,[1]RawData!A:DJ,101,FALSE)="","No Change Beneficiary",VLOOKUP(A47,[1]RawData!A:DJ,101,FALSE)),"")</f>
        <v>Xoserve Only</v>
      </c>
      <c r="AG47" s="57" t="b">
        <f>VLOOKUP(A47,[1]RawData!A:DJ,102,FALSE)</f>
        <v>0</v>
      </c>
      <c r="AH47" s="57" t="b">
        <f>VLOOKUP(A47,[1]RawData!A:DJ,103,FALSE)</f>
        <v>0</v>
      </c>
      <c r="AI47" s="57" t="b">
        <f>VLOOKUP(A47,[1]RawData!A:DJ,104,FALSE)</f>
        <v>0</v>
      </c>
      <c r="AJ47" s="57" t="str">
        <f>IF(F47="LIVE",IF(VLOOKUP(A47,[1]RawData!A:DJ,106,FALSE)="","No DSC Service Area",VLOOKUP(A47,[1]RawData!A:DJ,106,FALSE)),"")</f>
        <v>Service Area 23: Internal</v>
      </c>
      <c r="AK47" s="57" t="str">
        <f>IF(F47="LIVE",IF(VLOOKUP(A47,[1]RawData!A:DJ,107,FALSE)="","No Number of impacted DSC Service Areas",VLOOKUP(A47,[1]RawData!A:DJ,107,FALSE)),"")</f>
        <v>None (Xoserve internal initiative)</v>
      </c>
      <c r="AL47" s="57" t="str">
        <f>IF(F47="LIVE",IF(VLOOKUP(A47,[1]RawData!A:DJ,108,FALSE)="","No Change Improvement Scale",VLOOKUP(A47,[1]RawData!A:DJ,108,FALSE)),"")</f>
        <v>Low</v>
      </c>
      <c r="AM47" s="60" t="b">
        <f>VLOOKUP(A47,[1]RawData!A:DJ,88,FALSE)</f>
        <v>0</v>
      </c>
      <c r="AN47" s="60" t="b">
        <f>VLOOKUP(A47,[1]RawData!A:DJ,90,FALSE)</f>
        <v>0</v>
      </c>
      <c r="AO47" s="60" t="b">
        <f>VLOOKUP(A47,[1]RawData!A:DJ,89,FALSE)</f>
        <v>0</v>
      </c>
      <c r="AP47" s="60" t="b">
        <f>VLOOKUP(A47,[1]RawData!A:DJ,109,FALSE)</f>
        <v>0</v>
      </c>
      <c r="AQ47" s="60" t="b">
        <f>VLOOKUP(A47,[1]RawData!A:DJ,96,FALSE)</f>
        <v>0</v>
      </c>
      <c r="AR47" s="60" t="b">
        <f>VLOOKUP(A47,[1]RawData!A:DJ,110,FALSE)</f>
        <v>0</v>
      </c>
      <c r="AS47" s="57" t="str">
        <f>IF(VLOOKUP($A47,[1]RawData!$A:$DJ,111,FALSE)="","No Date",VLOOKUP($A47,[1]RawData!$A:$DJ,111,FALSE))</f>
        <v>No Date</v>
      </c>
      <c r="AT47" s="57" t="str">
        <f>IF(VLOOKUP($A47,[1]RawData!$A:$DJ,112,FALSE)="","No Date",VLOOKUP($A47,[1]RawData!$A:$DJ,112,FALSE))</f>
        <v>No Date</v>
      </c>
      <c r="AU47" s="57" t="str">
        <f>IF(VLOOKUP($A47,[1]RawData!$A:$DJ,114,FALSE)="","No Date",VLOOKUP($A47,[1]RawData!$A:$DJ,114,FALSE))</f>
        <v>No Date</v>
      </c>
      <c r="AV47" s="57" t="str">
        <f>IF(VLOOKUP($A47,[1]RawData!$A:$DJ,113,FALSE)="","No Date",VLOOKUP($A47,[1]RawData!$A:$DJ,113,FALSE))</f>
        <v>No Date</v>
      </c>
    </row>
    <row r="48" spans="1:48" s="56" customFormat="1" x14ac:dyDescent="0.25">
      <c r="A48" s="62" t="s">
        <v>98</v>
      </c>
      <c r="B48" s="54" t="str">
        <f>VLOOKUP(G48,[1]StatusMappings!A:B,2,FALSE)</f>
        <v>3. Change delivered, awaiting closure approval/sign-off</v>
      </c>
      <c r="D48" s="54" t="str">
        <f>VLOOKUP(A48,[1]RawData!A:DJ,2,FALSE)</f>
        <v>Request for New DNO Report
Nested CSEPs Hierarchy Report</v>
      </c>
      <c r="E48" s="54" t="str">
        <f>VLOOKUP(A48,[1]RawData!A:DJ,20,FALSE)</f>
        <v>CP</v>
      </c>
      <c r="F48" s="51" t="str">
        <f>VLOOKUP(A48,[1]RawData!A:DJ,21,FALSE)</f>
        <v>LIVE</v>
      </c>
      <c r="G48" s="51" t="str">
        <f>VLOOKUP(A48,[1]RawData!A:DJ,3,FALSE)</f>
        <v>F2 - CCR awaiting ChMC approval</v>
      </c>
      <c r="H48" s="58">
        <f t="shared" si="1"/>
        <v>0</v>
      </c>
      <c r="I48" s="58" t="str">
        <f>IF(ISNA(VLOOKUP(A48,[1]PrioritisationVariables!L:P,3,FALSE)),"",(VLOOKUP(A48,[1]PrioritisationVariables!L:P,3,FALSE)))</f>
        <v/>
      </c>
      <c r="J48" s="59" t="str">
        <f>IF(ISNA(VLOOKUP(A48,[1]PrioritisationVariables!L:P,5,FALSE)),"",(VLOOKUP(A48,[1]PrioritisationVariables!L:P,5,FALSE)))</f>
        <v/>
      </c>
      <c r="K48" s="57" t="str">
        <f>IF(F48="LIVE",IF(VLOOKUP(A48,[1]RawData!A:DJ,79,FALSE)="","No Platform",VLOOKUP(A48,[1]RawData!A:DJ,79,FALSE)),"")</f>
        <v>Data Office</v>
      </c>
      <c r="L48" s="57">
        <f>IF(VLOOKUP(A48,[1]RawData!A:DJ,9,FALSE)="","No Date",VLOOKUP(A48,[1]RawData!A:DJ,9,FALSE))</f>
        <v>42979</v>
      </c>
      <c r="M48" s="60" t="str">
        <f>VLOOKUP(A48,[1]RawData!A:DJ,16,FALSE)</f>
        <v>Cadent Gas /Emma Smith</v>
      </c>
      <c r="N48" s="57" t="str">
        <f>IF(F48="LIVE",IF(VLOOKUP(A48,[1]RawData!A:DJ,19,FALSE)="","No Project Manager",VLOOKUP(A48,[1]RawData!A:DJ,19,FALSE)),"")</f>
        <v>Jo Duncan</v>
      </c>
      <c r="O48" s="61" t="str">
        <f>VLOOKUP(A48,[1]RawData!A:DJ,77,FALSE)</f>
        <v>50</v>
      </c>
      <c r="P48" s="60" t="str">
        <f>VLOOKUP(A48,[1]RawData!A:DJ,78,FALSE)</f>
        <v/>
      </c>
      <c r="Q48" s="57" t="str">
        <f>IF(F48="LIVE",IF(VLOOKUP(A48,[1]RawData!A:DJ,81,FALSE)="","No Delivery Team",VLOOKUP(A48,[1]RawData!A:DJ,81,FALSE)),"")</f>
        <v>Minor Enhancements Team</v>
      </c>
      <c r="R48" s="60" t="str">
        <f>VLOOKUP(A48,[1]RawData!A:DJ,80,FALSE)</f>
        <v>XOS3577</v>
      </c>
      <c r="S48" s="57">
        <f>IF(F48="LIVE",IF(VLOOKUP(A48,[1]RawData!A:DJ,60,FALSE)="","No Date",VLOOKUP(A48,[1]RawData!A:DJ,60,FALSE)),"")</f>
        <v>43235</v>
      </c>
      <c r="T48" s="57">
        <f>IF(VLOOKUP(A48,[1]RawData!A:DJ,61,FALSE)="","No Date",VLOOKUP(A48,[1]RawData!A:DJ,61,FALSE))</f>
        <v>43235</v>
      </c>
      <c r="U48" s="57">
        <f>IF(F48="LIVE",IF(VLOOKUP(A48,[1]RawData!A:DJ,11,FALSE)="","No Date",VLOOKUP(A48,[1]RawData!A:DJ,11,FALSE)),"")</f>
        <v>43154</v>
      </c>
      <c r="V48" s="57" t="str">
        <f>IF(F48="LIVE",IF(VLOOKUP(A48,[1]RawData!A:DJ,82,FALSE)="","No Application",VLOOKUP(A48,[1]RawData!A:DJ,82,FALSE)),"")</f>
        <v>BW</v>
      </c>
      <c r="W48" s="57" t="str">
        <f>IF(F48="LIVE",IF(VLOOKUP(A48,[1]RawData!A:DJ,83,FALSE)="","No Process",VLOOKUP(A48,[1]RawData!A:DJ,83,FALSE)),"")</f>
        <v>Other</v>
      </c>
      <c r="X48" s="57" t="str">
        <f>IF(F48="LIVE",IF(VLOOKUP(A48,[1]RawData!A:DJ,84,FALSE)="","No Delivery Effort",VLOOKUP(A48,[1]RawData!A:DJ,84,FALSE)),"")</f>
        <v>31-100days</v>
      </c>
      <c r="Y48" s="60" t="b">
        <f>VLOOKUP(A48,[1]RawData!A:DJ,85,FALSE)</f>
        <v>0</v>
      </c>
      <c r="Z48" s="57" t="str">
        <f>IF((AND(F48="LIVE",Y48=TRUE)),IF(VLOOKUP(A48,[1]RawData!A:DJ,86,FALSE)="","No Workaround Accountability",VLOOKUP(A48,[1]RawData!A:DJ,86,FALSE)),"")</f>
        <v/>
      </c>
      <c r="AA48" s="57" t="str">
        <f>IF((AND(F48="LIVE",Y48=TRUE)),IF(VLOOKUP(A48,[1]RawData!A:DJ,98,FALSE)="","No Workaround Frequency",VLOOKUP(A48,[1]RawData!A:DJ,98,FALSE)),"")</f>
        <v/>
      </c>
      <c r="AB48" s="57" t="str">
        <f>IF((AND(F48="LIVE",Y48=TRUE)),IF(VLOOKUP(A48,[1]RawData!A:DJ,99,FALSE)="","No Xoserve FTEs",VLOOKUP(A48,[1]RawData!A:DJ,99,FALSE)),"")</f>
        <v/>
      </c>
      <c r="AC48" s="57" t="str">
        <f>IF((AND(F48="LIVE",Y48=TRUE)),IF(VLOOKUP(A48,[1]RawData!A:DJ,94,FALSE)="","No Workaround Intensity",VLOOKUP(A48,[1]RawData!A:DJ,94,FALSE)),"")</f>
        <v/>
      </c>
      <c r="AD48" s="57" t="str">
        <f>IF((AND(F48="LIVE",Y48=TRUE)),IF(VLOOKUP(A48,[1]RawData!A:DJ,87,FALSE)="","No Lifespan Date",VLOOKUP(A48,[1]RawData!A:DJ,87,FALSE)),"")</f>
        <v/>
      </c>
      <c r="AE48" s="57" t="str">
        <f>IF(F48="LIVE",IF(VLOOKUP(A48,[1]RawData!A:DJ,100,FALSE)="","No Change Driver",VLOOKUP(A48,[1]RawData!A:DJ,100,FALSE)),"")</f>
        <v>ChMC endorsed Change Proposal</v>
      </c>
      <c r="AF48" s="57" t="str">
        <f>IF(F48="LIVE",IF(VLOOKUP(A48,[1]RawData!A:DJ,101,FALSE)="","No Change Beneficiary",VLOOKUP(A48,[1]RawData!A:DJ,101,FALSE)),"")</f>
        <v>One Market Participant</v>
      </c>
      <c r="AG48" s="57" t="b">
        <f>VLOOKUP(A48,[1]RawData!A:DJ,102,FALSE)</f>
        <v>0</v>
      </c>
      <c r="AH48" s="57" t="b">
        <f>VLOOKUP(A48,[1]RawData!A:DJ,103,FALSE)</f>
        <v>1</v>
      </c>
      <c r="AI48" s="57" t="b">
        <f>VLOOKUP(A48,[1]RawData!A:DJ,104,FALSE)</f>
        <v>0</v>
      </c>
      <c r="AJ48" s="57" t="str">
        <f>IF(F48="LIVE",IF(VLOOKUP(A48,[1]RawData!A:DJ,106,FALSE)="","No DSC Service Area",VLOOKUP(A48,[1]RawData!A:DJ,106,FALSE)),"")</f>
        <v>Service Area 18: Provision of User Reports and Information</v>
      </c>
      <c r="AK48" s="57" t="str">
        <f>IF(F48="LIVE",IF(VLOOKUP(A48,[1]RawData!A:DJ,107,FALSE)="","No Number of impacted DSC Service Areas",VLOOKUP(A48,[1]RawData!A:DJ,107,FALSE)),"")</f>
        <v>One</v>
      </c>
      <c r="AL48" s="57" t="str">
        <f>IF(F48="LIVE",IF(VLOOKUP(A48,[1]RawData!A:DJ,108,FALSE)="","No Change Improvement Scale",VLOOKUP(A48,[1]RawData!A:DJ,108,FALSE)),"")</f>
        <v>Low</v>
      </c>
      <c r="AM48" s="60" t="b">
        <f>VLOOKUP(A48,[1]RawData!A:DJ,88,FALSE)</f>
        <v>0</v>
      </c>
      <c r="AN48" s="60" t="b">
        <f>VLOOKUP(A48,[1]RawData!A:DJ,90,FALSE)</f>
        <v>0</v>
      </c>
      <c r="AO48" s="60" t="b">
        <f>VLOOKUP(A48,[1]RawData!A:DJ,89,FALSE)</f>
        <v>0</v>
      </c>
      <c r="AP48" s="60" t="b">
        <f>VLOOKUP(A48,[1]RawData!A:DJ,109,FALSE)</f>
        <v>0</v>
      </c>
      <c r="AQ48" s="60" t="b">
        <f>VLOOKUP(A48,[1]RawData!A:DJ,96,FALSE)</f>
        <v>0</v>
      </c>
      <c r="AR48" s="60" t="b">
        <f>VLOOKUP(A48,[1]RawData!A:DJ,110,FALSE)</f>
        <v>0</v>
      </c>
      <c r="AS48" s="57">
        <f>IF(VLOOKUP($A48,[1]RawData!$A:$DJ,111,FALSE)="","No Date",VLOOKUP($A48,[1]RawData!$A:$DJ,111,FALSE))</f>
        <v>43018</v>
      </c>
      <c r="AT48" s="57">
        <f>IF(VLOOKUP($A48,[1]RawData!$A:$DJ,112,FALSE)="","No Date",VLOOKUP($A48,[1]RawData!$A:$DJ,112,FALSE))</f>
        <v>43166</v>
      </c>
      <c r="AU48" s="57">
        <f>IF(VLOOKUP($A48,[1]RawData!$A:$DJ,114,FALSE)="","No Date",VLOOKUP($A48,[1]RawData!$A:$DJ,114,FALSE))</f>
        <v>43166</v>
      </c>
      <c r="AV48" s="57" t="str">
        <f>IF(VLOOKUP($A48,[1]RawData!$A:$DJ,113,FALSE)="","No Date",VLOOKUP($A48,[1]RawData!$A:$DJ,113,FALSE))</f>
        <v>No Date</v>
      </c>
    </row>
    <row r="49" spans="1:48" s="56" customFormat="1" x14ac:dyDescent="0.25">
      <c r="A49" s="62" t="s">
        <v>99</v>
      </c>
      <c r="B49" s="54" t="str">
        <f>VLOOKUP(G49,[1]StatusMappings!A:B,2,FALSE)</f>
        <v>1. Start-Up (Progressing through change governance)</v>
      </c>
      <c r="D49" s="54" t="str">
        <f>VLOOKUP(A49,[1]RawData!A:DJ,2,FALSE)</f>
        <v>Data Catalogue</v>
      </c>
      <c r="E49" s="54" t="str">
        <f>VLOOKUP(A49,[1]RawData!A:DJ,20,FALSE)</f>
        <v>CR (Internal)</v>
      </c>
      <c r="F49" s="51" t="str">
        <f>VLOOKUP(A49,[1]RawData!A:DJ,21,FALSE)</f>
        <v>LIVE</v>
      </c>
      <c r="G49" s="51" t="str">
        <f>VLOOKUP(A49,[1]RawData!A:DJ,3,FALSE)</f>
        <v>A9 - Internal change progressing through capture</v>
      </c>
      <c r="H49" s="58">
        <f t="shared" si="1"/>
        <v>0</v>
      </c>
      <c r="I49" s="58" t="str">
        <f>IF(ISNA(VLOOKUP(A49,[1]PrioritisationVariables!L:P,3,FALSE)),"",(VLOOKUP(A49,[1]PrioritisationVariables!L:P,3,FALSE)))</f>
        <v/>
      </c>
      <c r="J49" s="59" t="str">
        <f>IF(ISNA(VLOOKUP(A49,[1]PrioritisationVariables!L:P,5,FALSE)),"",(VLOOKUP(A49,[1]PrioritisationVariables!L:P,5,FALSE)))</f>
        <v/>
      </c>
      <c r="K49" s="57" t="str">
        <f>IF(F49="LIVE",IF(VLOOKUP(A49,[1]RawData!A:DJ,79,FALSE)="","No Platform",VLOOKUP(A49,[1]RawData!A:DJ,79,FALSE)),"")</f>
        <v>Data Office</v>
      </c>
      <c r="L49" s="57">
        <f>IF(VLOOKUP(A49,[1]RawData!A:DJ,9,FALSE)="","No Date",VLOOKUP(A49,[1]RawData!A:DJ,9,FALSE))</f>
        <v>43180</v>
      </c>
      <c r="M49" s="60" t="str">
        <f>VLOOKUP(A49,[1]RawData!A:DJ,16,FALSE)</f>
        <v>Rachel Hinsley</v>
      </c>
      <c r="N49" s="57" t="str">
        <f>IF(F49="LIVE",IF(VLOOKUP(A49,[1]RawData!A:DJ,19,FALSE)="","No Project Manager",VLOOKUP(A49,[1]RawData!A:DJ,19,FALSE)),"")</f>
        <v>Dave Addison</v>
      </c>
      <c r="O49" s="61" t="str">
        <f>VLOOKUP(A49,[1]RawData!A:DJ,77,FALSE)</f>
        <v/>
      </c>
      <c r="P49" s="60" t="str">
        <f>VLOOKUP(A49,[1]RawData!A:DJ,78,FALSE)</f>
        <v/>
      </c>
      <c r="Q49" s="57" t="str">
        <f>IF(F49="LIVE",IF(VLOOKUP(A49,[1]RawData!A:DJ,81,FALSE)="","No Delivery Team",VLOOKUP(A49,[1]RawData!A:DJ,81,FALSE)),"")</f>
        <v>Third Party SI / Service Provider</v>
      </c>
      <c r="R49" s="60" t="str">
        <f>VLOOKUP(A49,[1]RawData!A:DJ,80,FALSE)</f>
        <v/>
      </c>
      <c r="S49" s="57" t="str">
        <f>IF(F49="LIVE",IF(VLOOKUP(A49,[1]RawData!A:DJ,60,FALSE)="","No Date",VLOOKUP(A49,[1]RawData!A:DJ,60,FALSE)),"")</f>
        <v>No Date</v>
      </c>
      <c r="T49" s="57" t="str">
        <f>IF(VLOOKUP(A49,[1]RawData!A:DJ,61,FALSE)="","No Date",VLOOKUP(A49,[1]RawData!A:DJ,61,FALSE))</f>
        <v>No Date</v>
      </c>
      <c r="U49" s="57">
        <f>IF(F49="LIVE",IF(VLOOKUP(A49,[1]RawData!A:DJ,11,FALSE)="","No Date",VLOOKUP(A49,[1]RawData!A:DJ,11,FALSE)),"")</f>
        <v>43497</v>
      </c>
      <c r="V49" s="57" t="str">
        <f>IF(F49="LIVE",IF(VLOOKUP(A49,[1]RawData!A:DJ,82,FALSE)="","No Application",VLOOKUP(A49,[1]RawData!A:DJ,82,FALSE)),"")</f>
        <v>Other</v>
      </c>
      <c r="W49" s="57" t="str">
        <f>IF(F49="LIVE",IF(VLOOKUP(A49,[1]RawData!A:DJ,83,FALSE)="","No Process",VLOOKUP(A49,[1]RawData!A:DJ,83,FALSE)),"")</f>
        <v>Other</v>
      </c>
      <c r="X49" s="57" t="str">
        <f>IF(F49="LIVE",IF(VLOOKUP(A49,[1]RawData!A:DJ,84,FALSE)="","No Delivery Effort",VLOOKUP(A49,[1]RawData!A:DJ,84,FALSE)),"")</f>
        <v>60-100 days</v>
      </c>
      <c r="Y49" s="60" t="b">
        <f>VLOOKUP(A49,[1]RawData!A:DJ,85,FALSE)</f>
        <v>0</v>
      </c>
      <c r="Z49" s="57" t="str">
        <f>IF((AND(F49="LIVE",Y49=TRUE)),IF(VLOOKUP(A49,[1]RawData!A:DJ,86,FALSE)="","No Workaround Accountability",VLOOKUP(A49,[1]RawData!A:DJ,86,FALSE)),"")</f>
        <v/>
      </c>
      <c r="AA49" s="57" t="str">
        <f>IF((AND(F49="LIVE",Y49=TRUE)),IF(VLOOKUP(A49,[1]RawData!A:DJ,98,FALSE)="","No Workaround Frequency",VLOOKUP(A49,[1]RawData!A:DJ,98,FALSE)),"")</f>
        <v/>
      </c>
      <c r="AB49" s="57" t="str">
        <f>IF((AND(F49="LIVE",Y49=TRUE)),IF(VLOOKUP(A49,[1]RawData!A:DJ,99,FALSE)="","No Xoserve FTEs",VLOOKUP(A49,[1]RawData!A:DJ,99,FALSE)),"")</f>
        <v/>
      </c>
      <c r="AC49" s="57" t="str">
        <f>IF((AND(F49="LIVE",Y49=TRUE)),IF(VLOOKUP(A49,[1]RawData!A:DJ,94,FALSE)="","No Workaround Intensity",VLOOKUP(A49,[1]RawData!A:DJ,94,FALSE)),"")</f>
        <v/>
      </c>
      <c r="AD49" s="57" t="str">
        <f>IF((AND(F49="LIVE",Y49=TRUE)),IF(VLOOKUP(A49,[1]RawData!A:DJ,87,FALSE)="","No Lifespan Date",VLOOKUP(A49,[1]RawData!A:DJ,87,FALSE)),"")</f>
        <v/>
      </c>
      <c r="AE49" s="57" t="str">
        <f>IF(F49="LIVE",IF(VLOOKUP(A49,[1]RawData!A:DJ,100,FALSE)="","No Change Driver",VLOOKUP(A49,[1]RawData!A:DJ,100,FALSE)),"")</f>
        <v>Xoserve Internal CR (business improvement initiative)</v>
      </c>
      <c r="AF49" s="57" t="str">
        <f>IF(F49="LIVE",IF(VLOOKUP(A49,[1]RawData!A:DJ,101,FALSE)="","No Change Beneficiary",VLOOKUP(A49,[1]RawData!A:DJ,101,FALSE)),"")</f>
        <v>Xoserve Only</v>
      </c>
      <c r="AG49" s="57" t="b">
        <f>VLOOKUP(A49,[1]RawData!A:DJ,102,FALSE)</f>
        <v>0</v>
      </c>
      <c r="AH49" s="57" t="b">
        <f>VLOOKUP(A49,[1]RawData!A:DJ,103,FALSE)</f>
        <v>0</v>
      </c>
      <c r="AI49" s="57" t="b">
        <f>VLOOKUP(A49,[1]RawData!A:DJ,104,FALSE)</f>
        <v>0</v>
      </c>
      <c r="AJ49" s="57" t="str">
        <f>IF(F49="LIVE",IF(VLOOKUP(A49,[1]RawData!A:DJ,106,FALSE)="","No DSC Service Area",VLOOKUP(A49,[1]RawData!A:DJ,106,FALSE)),"")</f>
        <v>Service Area 23: Internal</v>
      </c>
      <c r="AK49" s="57" t="str">
        <f>IF(F49="LIVE",IF(VLOOKUP(A49,[1]RawData!A:DJ,107,FALSE)="","No Number of impacted DSC Service Areas",VLOOKUP(A49,[1]RawData!A:DJ,107,FALSE)),"")</f>
        <v>Two to Five</v>
      </c>
      <c r="AL49" s="57" t="str">
        <f>IF(F49="LIVE",IF(VLOOKUP(A49,[1]RawData!A:DJ,108,FALSE)="","No Change Improvement Scale",VLOOKUP(A49,[1]RawData!A:DJ,108,FALSE)),"")</f>
        <v>Medium</v>
      </c>
      <c r="AM49" s="60" t="b">
        <f>VLOOKUP(A49,[1]RawData!A:DJ,88,FALSE)</f>
        <v>0</v>
      </c>
      <c r="AN49" s="60" t="b">
        <f>VLOOKUP(A49,[1]RawData!A:DJ,90,FALSE)</f>
        <v>0</v>
      </c>
      <c r="AO49" s="60" t="b">
        <f>VLOOKUP(A49,[1]RawData!A:DJ,89,FALSE)</f>
        <v>0</v>
      </c>
      <c r="AP49" s="60" t="b">
        <f>VLOOKUP(A49,[1]RawData!A:DJ,109,FALSE)</f>
        <v>0</v>
      </c>
      <c r="AQ49" s="60" t="b">
        <f>VLOOKUP(A49,[1]RawData!A:DJ,96,FALSE)</f>
        <v>0</v>
      </c>
      <c r="AR49" s="60" t="b">
        <f>VLOOKUP(A49,[1]RawData!A:DJ,110,FALSE)</f>
        <v>0</v>
      </c>
      <c r="AS49" s="57" t="str">
        <f>IF(VLOOKUP($A49,[1]RawData!$A:$DJ,111,FALSE)="","No Date",VLOOKUP($A49,[1]RawData!$A:$DJ,111,FALSE))</f>
        <v>No Date</v>
      </c>
      <c r="AT49" s="57" t="str">
        <f>IF(VLOOKUP($A49,[1]RawData!$A:$DJ,112,FALSE)="","No Date",VLOOKUP($A49,[1]RawData!$A:$DJ,112,FALSE))</f>
        <v>No Date</v>
      </c>
      <c r="AU49" s="57" t="str">
        <f>IF(VLOOKUP($A49,[1]RawData!$A:$DJ,114,FALSE)="","No Date",VLOOKUP($A49,[1]RawData!$A:$DJ,114,FALSE))</f>
        <v>No Date</v>
      </c>
      <c r="AV49" s="57" t="str">
        <f>IF(VLOOKUP($A49,[1]RawData!$A:$DJ,113,FALSE)="","No Date",VLOOKUP($A49,[1]RawData!$A:$DJ,113,FALSE))</f>
        <v>No Date</v>
      </c>
    </row>
    <row r="50" spans="1:48" s="56" customFormat="1" x14ac:dyDescent="0.25">
      <c r="A50" s="62" t="s">
        <v>101</v>
      </c>
      <c r="B50" s="54" t="str">
        <f>VLOOKUP(G50,[1]StatusMappings!A:B,2,FALSE)</f>
        <v>2. Change sanction/approved and in project delivery</v>
      </c>
      <c r="D50" s="54" t="str">
        <f>VLOOKUP(A50,[1]RawData!A:DJ,2,FALSE)</f>
        <v>Amendment to plot to postal report</v>
      </c>
      <c r="E50" s="54" t="str">
        <f>VLOOKUP(A50,[1]RawData!A:DJ,20,FALSE)</f>
        <v>CR (Internal)</v>
      </c>
      <c r="F50" s="51" t="str">
        <f>VLOOKUP(A50,[1]RawData!A:DJ,21,FALSE)</f>
        <v>LIVE</v>
      </c>
      <c r="G50" s="51" t="str">
        <f>VLOOKUP(A50,[1]RawData!A:DJ,3,FALSE)</f>
        <v>D1 - Change in delivery</v>
      </c>
      <c r="H50" s="58">
        <f t="shared" si="1"/>
        <v>0</v>
      </c>
      <c r="I50" s="58" t="str">
        <f>IF(ISNA(VLOOKUP(A50,[1]PrioritisationVariables!L:P,3,FALSE)),"",(VLOOKUP(A50,[1]PrioritisationVariables!L:P,3,FALSE)))</f>
        <v/>
      </c>
      <c r="J50" s="59" t="str">
        <f>IF(ISNA(VLOOKUP(A50,[1]PrioritisationVariables!L:P,5,FALSE)),"",(VLOOKUP(A50,[1]PrioritisationVariables!L:P,5,FALSE)))</f>
        <v/>
      </c>
      <c r="K50" s="57" t="str">
        <f>IF(F50="LIVE",IF(VLOOKUP(A50,[1]RawData!A:DJ,79,FALSE)="","No Platform",VLOOKUP(A50,[1]RawData!A:DJ,79,FALSE)),"")</f>
        <v>Data Office</v>
      </c>
      <c r="L50" s="57">
        <f>IF(VLOOKUP(A50,[1]RawData!A:DJ,9,FALSE)="","No Date",VLOOKUP(A50,[1]RawData!A:DJ,9,FALSE))</f>
        <v>43102</v>
      </c>
      <c r="M50" s="60" t="str">
        <f>VLOOKUP(A50,[1]RawData!A:DJ,16,FALSE)</f>
        <v>Tahera Choudhury</v>
      </c>
      <c r="N50" s="57" t="str">
        <f>IF(F50="LIVE",IF(VLOOKUP(A50,[1]RawData!A:DJ,19,FALSE)="","No Project Manager",VLOOKUP(A50,[1]RawData!A:DJ,19,FALSE)),"")</f>
        <v>Jo Duncan</v>
      </c>
      <c r="O50" s="61" t="str">
        <f>VLOOKUP(A50,[1]RawData!A:DJ,77,FALSE)</f>
        <v/>
      </c>
      <c r="P50" s="60" t="str">
        <f>VLOOKUP(A50,[1]RawData!A:DJ,78,FALSE)</f>
        <v/>
      </c>
      <c r="Q50" s="57" t="str">
        <f>IF(F50="LIVE",IF(VLOOKUP(A50,[1]RawData!A:DJ,81,FALSE)="","No Delivery Team",VLOOKUP(A50,[1]RawData!A:DJ,81,FALSE)),"")</f>
        <v>Xoserve Resource</v>
      </c>
      <c r="R50" s="60" t="str">
        <f>VLOOKUP(A50,[1]RawData!A:DJ,80,FALSE)</f>
        <v/>
      </c>
      <c r="S50" s="57">
        <f>IF(F50="LIVE",IF(VLOOKUP(A50,[1]RawData!A:DJ,60,FALSE)="","No Date",VLOOKUP(A50,[1]RawData!A:DJ,60,FALSE)),"")</f>
        <v>43371</v>
      </c>
      <c r="T50" s="57" t="str">
        <f>IF(VLOOKUP(A50,[1]RawData!A:DJ,61,FALSE)="","No Date",VLOOKUP(A50,[1]RawData!A:DJ,61,FALSE))</f>
        <v>No Date</v>
      </c>
      <c r="U50" s="57">
        <f>IF(F50="LIVE",IF(VLOOKUP(A50,[1]RawData!A:DJ,11,FALSE)="","No Date",VLOOKUP(A50,[1]RawData!A:DJ,11,FALSE)),"")</f>
        <v>43159</v>
      </c>
      <c r="V50" s="57" t="str">
        <f>IF(F50="LIVE",IF(VLOOKUP(A50,[1]RawData!A:DJ,82,FALSE)="","No Application",VLOOKUP(A50,[1]RawData!A:DJ,82,FALSE)),"")</f>
        <v>BW</v>
      </c>
      <c r="W50" s="57" t="str">
        <f>IF(F50="LIVE",IF(VLOOKUP(A50,[1]RawData!A:DJ,83,FALSE)="","No Process",VLOOKUP(A50,[1]RawData!A:DJ,83,FALSE)),"")</f>
        <v>Other</v>
      </c>
      <c r="X50" s="57" t="str">
        <f>IF(F50="LIVE",IF(VLOOKUP(A50,[1]RawData!A:DJ,84,FALSE)="","No Delivery Effort",VLOOKUP(A50,[1]RawData!A:DJ,84,FALSE)),"")</f>
        <v>0-30 days</v>
      </c>
      <c r="Y50" s="60" t="b">
        <f>VLOOKUP(A50,[1]RawData!A:DJ,85,FALSE)</f>
        <v>0</v>
      </c>
      <c r="Z50" s="57" t="str">
        <f>IF((AND(F50="LIVE",Y50=TRUE)),IF(VLOOKUP(A50,[1]RawData!A:DJ,86,FALSE)="","No Workaround Accountability",VLOOKUP(A50,[1]RawData!A:DJ,86,FALSE)),"")</f>
        <v/>
      </c>
      <c r="AA50" s="57" t="str">
        <f>IF((AND(F50="LIVE",Y50=TRUE)),IF(VLOOKUP(A50,[1]RawData!A:DJ,98,FALSE)="","No Workaround Frequency",VLOOKUP(A50,[1]RawData!A:DJ,98,FALSE)),"")</f>
        <v/>
      </c>
      <c r="AB50" s="57" t="str">
        <f>IF((AND(F50="LIVE",Y50=TRUE)),IF(VLOOKUP(A50,[1]RawData!A:DJ,99,FALSE)="","No Xoserve FTEs",VLOOKUP(A50,[1]RawData!A:DJ,99,FALSE)),"")</f>
        <v/>
      </c>
      <c r="AC50" s="57" t="str">
        <f>IF((AND(F50="LIVE",Y50=TRUE)),IF(VLOOKUP(A50,[1]RawData!A:DJ,94,FALSE)="","No Workaround Intensity",VLOOKUP(A50,[1]RawData!A:DJ,94,FALSE)),"")</f>
        <v/>
      </c>
      <c r="AD50" s="57" t="str">
        <f>IF((AND(F50="LIVE",Y50=TRUE)),IF(VLOOKUP(A50,[1]RawData!A:DJ,87,FALSE)="","No Lifespan Date",VLOOKUP(A50,[1]RawData!A:DJ,87,FALSE)),"")</f>
        <v/>
      </c>
      <c r="AE50" s="57" t="str">
        <f>IF(F50="LIVE",IF(VLOOKUP(A50,[1]RawData!A:DJ,100,FALSE)="","No Change Driver",VLOOKUP(A50,[1]RawData!A:DJ,100,FALSE)),"")</f>
        <v>Xoserve Internal CR (business improvement initiative)</v>
      </c>
      <c r="AF50" s="57" t="str">
        <f>IF(F50="LIVE",IF(VLOOKUP(A50,[1]RawData!A:DJ,101,FALSE)="","No Change Beneficiary",VLOOKUP(A50,[1]RawData!A:DJ,101,FALSE)),"")</f>
        <v>Multiple Market Participants</v>
      </c>
      <c r="AG50" s="57" t="b">
        <f>VLOOKUP(A50,[1]RawData!A:DJ,102,FALSE)</f>
        <v>0</v>
      </c>
      <c r="AH50" s="57" t="b">
        <f>VLOOKUP(A50,[1]RawData!A:DJ,103,FALSE)</f>
        <v>0</v>
      </c>
      <c r="AI50" s="57" t="b">
        <f>VLOOKUP(A50,[1]RawData!A:DJ,104,FALSE)</f>
        <v>0</v>
      </c>
      <c r="AJ50" s="57" t="str">
        <f>IF(F50="LIVE",IF(VLOOKUP(A50,[1]RawData!A:DJ,106,FALSE)="","No DSC Service Area",VLOOKUP(A50,[1]RawData!A:DJ,106,FALSE)),"")</f>
        <v>Service Area 23: Internal</v>
      </c>
      <c r="AK50" s="57" t="str">
        <f>IF(F50="LIVE",IF(VLOOKUP(A50,[1]RawData!A:DJ,107,FALSE)="","No Number of impacted DSC Service Areas",VLOOKUP(A50,[1]RawData!A:DJ,107,FALSE)),"")</f>
        <v>None (Xoserve internal initiative)</v>
      </c>
      <c r="AL50" s="57" t="str">
        <f>IF(F50="LIVE",IF(VLOOKUP(A50,[1]RawData!A:DJ,108,FALSE)="","No Change Improvement Scale",VLOOKUP(A50,[1]RawData!A:DJ,108,FALSE)),"")</f>
        <v>Medium</v>
      </c>
      <c r="AM50" s="60" t="b">
        <f>VLOOKUP(A50,[1]RawData!A:DJ,88,FALSE)</f>
        <v>0</v>
      </c>
      <c r="AN50" s="60" t="b">
        <f>VLOOKUP(A50,[1]RawData!A:DJ,90,FALSE)</f>
        <v>0</v>
      </c>
      <c r="AO50" s="60" t="b">
        <f>VLOOKUP(A50,[1]RawData!A:DJ,89,FALSE)</f>
        <v>0</v>
      </c>
      <c r="AP50" s="60" t="b">
        <f>VLOOKUP(A50,[1]RawData!A:DJ,109,FALSE)</f>
        <v>0</v>
      </c>
      <c r="AQ50" s="60" t="b">
        <f>VLOOKUP(A50,[1]RawData!A:DJ,96,FALSE)</f>
        <v>0</v>
      </c>
      <c r="AR50" s="60" t="b">
        <f>VLOOKUP(A50,[1]RawData!A:DJ,110,FALSE)</f>
        <v>0</v>
      </c>
      <c r="AS50" s="57" t="str">
        <f>IF(VLOOKUP($A50,[1]RawData!$A:$DJ,111,FALSE)="","No Date",VLOOKUP($A50,[1]RawData!$A:$DJ,111,FALSE))</f>
        <v>No Date</v>
      </c>
      <c r="AT50" s="57" t="str">
        <f>IF(VLOOKUP($A50,[1]RawData!$A:$DJ,112,FALSE)="","No Date",VLOOKUP($A50,[1]RawData!$A:$DJ,112,FALSE))</f>
        <v>No Date</v>
      </c>
      <c r="AU50" s="57" t="str">
        <f>IF(VLOOKUP($A50,[1]RawData!$A:$DJ,114,FALSE)="","No Date",VLOOKUP($A50,[1]RawData!$A:$DJ,114,FALSE))</f>
        <v>No Date</v>
      </c>
      <c r="AV50" s="57" t="str">
        <f>IF(VLOOKUP($A50,[1]RawData!$A:$DJ,113,FALSE)="","No Date",VLOOKUP($A50,[1]RawData!$A:$DJ,113,FALSE))</f>
        <v>No Date</v>
      </c>
    </row>
    <row r="51" spans="1:48" s="56" customFormat="1" x14ac:dyDescent="0.25">
      <c r="A51" s="62" t="s">
        <v>102</v>
      </c>
      <c r="B51" s="54" t="str">
        <f>VLOOKUP(G51,[1]StatusMappings!A:B,2,FALSE)</f>
        <v>2. Change sanction/approved and in project delivery</v>
      </c>
      <c r="D51" s="54" t="str">
        <f>VLOOKUP(A51,[1]RawData!A:DJ,2,FALSE)</f>
        <v>MAM and MAP asset data analysis and reporting</v>
      </c>
      <c r="E51" s="54" t="str">
        <f>VLOOKUP(A51,[1]RawData!A:DJ,20,FALSE)</f>
        <v>CR (Internal)</v>
      </c>
      <c r="F51" s="51" t="str">
        <f>VLOOKUP(A51,[1]RawData!A:DJ,21,FALSE)</f>
        <v>LIVE</v>
      </c>
      <c r="G51" s="51" t="str">
        <f>VLOOKUP(A51,[1]RawData!A:DJ,3,FALSE)</f>
        <v>D1 - Change in delivery</v>
      </c>
      <c r="H51" s="58">
        <f t="shared" si="1"/>
        <v>0</v>
      </c>
      <c r="I51" s="58" t="str">
        <f>IF(ISNA(VLOOKUP(A51,[1]PrioritisationVariables!L:P,3,FALSE)),"",(VLOOKUP(A51,[1]PrioritisationVariables!L:P,3,FALSE)))</f>
        <v/>
      </c>
      <c r="J51" s="59" t="str">
        <f>IF(ISNA(VLOOKUP(A51,[1]PrioritisationVariables!L:P,5,FALSE)),"",(VLOOKUP(A51,[1]PrioritisationVariables!L:P,5,FALSE)))</f>
        <v/>
      </c>
      <c r="K51" s="57" t="str">
        <f>IF(F51="LIVE",IF(VLOOKUP(A51,[1]RawData!A:DJ,79,FALSE)="","No Platform",VLOOKUP(A51,[1]RawData!A:DJ,79,FALSE)),"")</f>
        <v>Data Office</v>
      </c>
      <c r="L51" s="57">
        <f>IF(VLOOKUP(A51,[1]RawData!A:DJ,9,FALSE)="","No Date",VLOOKUP(A51,[1]RawData!A:DJ,9,FALSE))</f>
        <v>43103</v>
      </c>
      <c r="M51" s="60" t="str">
        <f>VLOOKUP(A51,[1]RawData!A:DJ,16,FALSE)</f>
        <v>Andy Miller</v>
      </c>
      <c r="N51" s="57" t="str">
        <f>IF(F51="LIVE",IF(VLOOKUP(A51,[1]RawData!A:DJ,19,FALSE)="","No Project Manager",VLOOKUP(A51,[1]RawData!A:DJ,19,FALSE)),"")</f>
        <v>Jo Duncan</v>
      </c>
      <c r="O51" s="61" t="str">
        <f>VLOOKUP(A51,[1]RawData!A:DJ,77,FALSE)</f>
        <v/>
      </c>
      <c r="P51" s="60" t="str">
        <f>VLOOKUP(A51,[1]RawData!A:DJ,78,FALSE)</f>
        <v/>
      </c>
      <c r="Q51" s="57" t="str">
        <f>IF(F51="LIVE",IF(VLOOKUP(A51,[1]RawData!A:DJ,81,FALSE)="","No Delivery Team",VLOOKUP(A51,[1]RawData!A:DJ,81,FALSE)),"")</f>
        <v>Xoserve Resource</v>
      </c>
      <c r="R51" s="60" t="str">
        <f>VLOOKUP(A51,[1]RawData!A:DJ,80,FALSE)</f>
        <v/>
      </c>
      <c r="S51" s="57">
        <f>IF(F51="LIVE",IF(VLOOKUP(A51,[1]RawData!A:DJ,60,FALSE)="","No Date",VLOOKUP(A51,[1]RawData!A:DJ,60,FALSE)),"")</f>
        <v>43314</v>
      </c>
      <c r="T51" s="57" t="str">
        <f>IF(VLOOKUP(A51,[1]RawData!A:DJ,61,FALSE)="","No Date",VLOOKUP(A51,[1]RawData!A:DJ,61,FALSE))</f>
        <v>No Date</v>
      </c>
      <c r="U51" s="57">
        <f>IF(F51="LIVE",IF(VLOOKUP(A51,[1]RawData!A:DJ,11,FALSE)="","No Date",VLOOKUP(A51,[1]RawData!A:DJ,11,FALSE)),"")</f>
        <v>43182</v>
      </c>
      <c r="V51" s="57" t="str">
        <f>IF(F51="LIVE",IF(VLOOKUP(A51,[1]RawData!A:DJ,82,FALSE)="","No Application",VLOOKUP(A51,[1]RawData!A:DJ,82,FALSE)),"")</f>
        <v>BW</v>
      </c>
      <c r="W51" s="57" t="str">
        <f>IF(F51="LIVE",IF(VLOOKUP(A51,[1]RawData!A:DJ,83,FALSE)="","No Process",VLOOKUP(A51,[1]RawData!A:DJ,83,FALSE)),"")</f>
        <v>Reads</v>
      </c>
      <c r="X51" s="57" t="str">
        <f>IF(F51="LIVE",IF(VLOOKUP(A51,[1]RawData!A:DJ,84,FALSE)="","No Delivery Effort",VLOOKUP(A51,[1]RawData!A:DJ,84,FALSE)),"")</f>
        <v>30-60 days</v>
      </c>
      <c r="Y51" s="60" t="b">
        <f>VLOOKUP(A51,[1]RawData!A:DJ,85,FALSE)</f>
        <v>0</v>
      </c>
      <c r="Z51" s="57" t="str">
        <f>IF((AND(F51="LIVE",Y51=TRUE)),IF(VLOOKUP(A51,[1]RawData!A:DJ,86,FALSE)="","No Workaround Accountability",VLOOKUP(A51,[1]RawData!A:DJ,86,FALSE)),"")</f>
        <v/>
      </c>
      <c r="AA51" s="57" t="str">
        <f>IF((AND(F51="LIVE",Y51=TRUE)),IF(VLOOKUP(A51,[1]RawData!A:DJ,98,FALSE)="","No Workaround Frequency",VLOOKUP(A51,[1]RawData!A:DJ,98,FALSE)),"")</f>
        <v/>
      </c>
      <c r="AB51" s="57" t="str">
        <f>IF((AND(F51="LIVE",Y51=TRUE)),IF(VLOOKUP(A51,[1]RawData!A:DJ,99,FALSE)="","No Xoserve FTEs",VLOOKUP(A51,[1]RawData!A:DJ,99,FALSE)),"")</f>
        <v/>
      </c>
      <c r="AC51" s="57" t="str">
        <f>IF((AND(F51="LIVE",Y51=TRUE)),IF(VLOOKUP(A51,[1]RawData!A:DJ,94,FALSE)="","No Workaround Intensity",VLOOKUP(A51,[1]RawData!A:DJ,94,FALSE)),"")</f>
        <v/>
      </c>
      <c r="AD51" s="57" t="str">
        <f>IF((AND(F51="LIVE",Y51=TRUE)),IF(VLOOKUP(A51,[1]RawData!A:DJ,87,FALSE)="","No Lifespan Date",VLOOKUP(A51,[1]RawData!A:DJ,87,FALSE)),"")</f>
        <v/>
      </c>
      <c r="AE51" s="57" t="str">
        <f>IF(F51="LIVE",IF(VLOOKUP(A51,[1]RawData!A:DJ,100,FALSE)="","No Change Driver",VLOOKUP(A51,[1]RawData!A:DJ,100,FALSE)),"")</f>
        <v>Xoserve Internal CR (business improvement initiative)</v>
      </c>
      <c r="AF51" s="57" t="str">
        <f>IF(F51="LIVE",IF(VLOOKUP(A51,[1]RawData!A:DJ,101,FALSE)="","No Change Beneficiary",VLOOKUP(A51,[1]RawData!A:DJ,101,FALSE)),"")</f>
        <v>Xoserve Only</v>
      </c>
      <c r="AG51" s="57" t="b">
        <f>VLOOKUP(A51,[1]RawData!A:DJ,102,FALSE)</f>
        <v>0</v>
      </c>
      <c r="AH51" s="57" t="b">
        <f>VLOOKUP(A51,[1]RawData!A:DJ,103,FALSE)</f>
        <v>0</v>
      </c>
      <c r="AI51" s="57" t="b">
        <f>VLOOKUP(A51,[1]RawData!A:DJ,104,FALSE)</f>
        <v>0</v>
      </c>
      <c r="AJ51" s="57" t="str">
        <f>IF(F51="LIVE",IF(VLOOKUP(A51,[1]RawData!A:DJ,106,FALSE)="","No DSC Service Area",VLOOKUP(A51,[1]RawData!A:DJ,106,FALSE)),"")</f>
        <v>Service Area 23: Internal</v>
      </c>
      <c r="AK51" s="57" t="str">
        <f>IF(F51="LIVE",IF(VLOOKUP(A51,[1]RawData!A:DJ,107,FALSE)="","No Number of impacted DSC Service Areas",VLOOKUP(A51,[1]RawData!A:DJ,107,FALSE)),"")</f>
        <v>None (Xoserve internal initiative)</v>
      </c>
      <c r="AL51" s="57" t="str">
        <f>IF(F51="LIVE",IF(VLOOKUP(A51,[1]RawData!A:DJ,108,FALSE)="","No Change Improvement Scale",VLOOKUP(A51,[1]RawData!A:DJ,108,FALSE)),"")</f>
        <v>Low</v>
      </c>
      <c r="AM51" s="60" t="b">
        <f>VLOOKUP(A51,[1]RawData!A:DJ,88,FALSE)</f>
        <v>0</v>
      </c>
      <c r="AN51" s="60" t="b">
        <f>VLOOKUP(A51,[1]RawData!A:DJ,90,FALSE)</f>
        <v>0</v>
      </c>
      <c r="AO51" s="60" t="b">
        <f>VLOOKUP(A51,[1]RawData!A:DJ,89,FALSE)</f>
        <v>0</v>
      </c>
      <c r="AP51" s="60" t="b">
        <f>VLOOKUP(A51,[1]RawData!A:DJ,109,FALSE)</f>
        <v>0</v>
      </c>
      <c r="AQ51" s="60" t="b">
        <f>VLOOKUP(A51,[1]RawData!A:DJ,96,FALSE)</f>
        <v>0</v>
      </c>
      <c r="AR51" s="60" t="b">
        <f>VLOOKUP(A51,[1]RawData!A:DJ,110,FALSE)</f>
        <v>0</v>
      </c>
      <c r="AS51" s="57" t="str">
        <f>IF(VLOOKUP($A51,[1]RawData!$A:$DJ,111,FALSE)="","No Date",VLOOKUP($A51,[1]RawData!$A:$DJ,111,FALSE))</f>
        <v>No Date</v>
      </c>
      <c r="AT51" s="57" t="str">
        <f>IF(VLOOKUP($A51,[1]RawData!$A:$DJ,112,FALSE)="","No Date",VLOOKUP($A51,[1]RawData!$A:$DJ,112,FALSE))</f>
        <v>No Date</v>
      </c>
      <c r="AU51" s="57" t="str">
        <f>IF(VLOOKUP($A51,[1]RawData!$A:$DJ,114,FALSE)="","No Date",VLOOKUP($A51,[1]RawData!$A:$DJ,114,FALSE))</f>
        <v>No Date</v>
      </c>
      <c r="AV51" s="57" t="str">
        <f>IF(VLOOKUP($A51,[1]RawData!$A:$DJ,113,FALSE)="","No Date",VLOOKUP($A51,[1]RawData!$A:$DJ,113,FALSE))</f>
        <v>No Date</v>
      </c>
    </row>
    <row r="52" spans="1:48" s="56" customFormat="1" x14ac:dyDescent="0.25">
      <c r="A52" s="62" t="s">
        <v>103</v>
      </c>
      <c r="B52" s="54" t="str">
        <f>VLOOKUP(G52,[1]StatusMappings!A:B,2,FALSE)</f>
        <v>2. Change sanction/approved and in project delivery</v>
      </c>
      <c r="D52" s="54" t="str">
        <f>VLOOKUP(A52,[1]RawData!A:DJ,2,FALSE)</f>
        <v>BW Reports - RA/ RANTS Reporting Logic</v>
      </c>
      <c r="E52" s="54" t="str">
        <f>VLOOKUP(A52,[1]RawData!A:DJ,20,FALSE)</f>
        <v>CR (Internal)</v>
      </c>
      <c r="F52" s="51" t="str">
        <f>VLOOKUP(A52,[1]RawData!A:DJ,21,FALSE)</f>
        <v>LIVE</v>
      </c>
      <c r="G52" s="51" t="str">
        <f>VLOOKUP(A52,[1]RawData!A:DJ,3,FALSE)</f>
        <v>D1 - Change in delivery</v>
      </c>
      <c r="H52" s="58">
        <f t="shared" si="1"/>
        <v>0</v>
      </c>
      <c r="I52" s="58" t="str">
        <f>IF(ISNA(VLOOKUP(A52,[1]PrioritisationVariables!L:P,3,FALSE)),"",(VLOOKUP(A52,[1]PrioritisationVariables!L:P,3,FALSE)))</f>
        <v/>
      </c>
      <c r="J52" s="59" t="str">
        <f>IF(ISNA(VLOOKUP(A52,[1]PrioritisationVariables!L:P,5,FALSE)),"",(VLOOKUP(A52,[1]PrioritisationVariables!L:P,5,FALSE)))</f>
        <v/>
      </c>
      <c r="K52" s="57" t="str">
        <f>IF(F52="LIVE",IF(VLOOKUP(A52,[1]RawData!A:DJ,79,FALSE)="","No Platform",VLOOKUP(A52,[1]RawData!A:DJ,79,FALSE)),"")</f>
        <v>Data Office</v>
      </c>
      <c r="L52" s="57">
        <f>IF(VLOOKUP(A52,[1]RawData!A:DJ,9,FALSE)="","No Date",VLOOKUP(A52,[1]RawData!A:DJ,9,FALSE))</f>
        <v>42738</v>
      </c>
      <c r="M52" s="60" t="str">
        <f>VLOOKUP(A52,[1]RawData!A:DJ,16,FALSE)</f>
        <v>Michael Maguire</v>
      </c>
      <c r="N52" s="57" t="str">
        <f>IF(F52="LIVE",IF(VLOOKUP(A52,[1]RawData!A:DJ,19,FALSE)="","No Project Manager",VLOOKUP(A52,[1]RawData!A:DJ,19,FALSE)),"")</f>
        <v>Jo Duncan</v>
      </c>
      <c r="O52" s="61" t="str">
        <f>VLOOKUP(A52,[1]RawData!A:DJ,77,FALSE)</f>
        <v>50</v>
      </c>
      <c r="P52" s="60" t="str">
        <f>VLOOKUP(A52,[1]RawData!A:DJ,78,FALSE)</f>
        <v/>
      </c>
      <c r="Q52" s="57" t="str">
        <f>IF(F52="LIVE",IF(VLOOKUP(A52,[1]RawData!A:DJ,81,FALSE)="","No Delivery Team",VLOOKUP(A52,[1]RawData!A:DJ,81,FALSE)),"")</f>
        <v>Minor Enhancements Team</v>
      </c>
      <c r="R52" s="60" t="str">
        <f>VLOOKUP(A52,[1]RawData!A:DJ,80,FALSE)</f>
        <v>XO3639</v>
      </c>
      <c r="S52" s="57">
        <f>IF(F52="LIVE",IF(VLOOKUP(A52,[1]RawData!A:DJ,60,FALSE)="","No Date",VLOOKUP(A52,[1]RawData!A:DJ,60,FALSE)),"")</f>
        <v>43363</v>
      </c>
      <c r="T52" s="57" t="str">
        <f>IF(VLOOKUP(A52,[1]RawData!A:DJ,61,FALSE)="","No Date",VLOOKUP(A52,[1]RawData!A:DJ,61,FALSE))</f>
        <v>No Date</v>
      </c>
      <c r="U52" s="57">
        <f>IF(F52="LIVE",IF(VLOOKUP(A52,[1]RawData!A:DJ,11,FALSE)="","No Date",VLOOKUP(A52,[1]RawData!A:DJ,11,FALSE)),"")</f>
        <v>43131</v>
      </c>
      <c r="V52" s="57" t="str">
        <f>IF(F52="LIVE",IF(VLOOKUP(A52,[1]RawData!A:DJ,82,FALSE)="","No Application",VLOOKUP(A52,[1]RawData!A:DJ,82,FALSE)),"")</f>
        <v>BW</v>
      </c>
      <c r="W52" s="57" t="str">
        <f>IF(F52="LIVE",IF(VLOOKUP(A52,[1]RawData!A:DJ,83,FALSE)="","No Process",VLOOKUP(A52,[1]RawData!A:DJ,83,FALSE)),"")</f>
        <v>Other</v>
      </c>
      <c r="X52" s="57" t="str">
        <f>IF(F52="LIVE",IF(VLOOKUP(A52,[1]RawData!A:DJ,84,FALSE)="","No Delivery Effort",VLOOKUP(A52,[1]RawData!A:DJ,84,FALSE)),"")</f>
        <v>0-30 days</v>
      </c>
      <c r="Y52" s="60" t="b">
        <f>VLOOKUP(A52,[1]RawData!A:DJ,85,FALSE)</f>
        <v>0</v>
      </c>
      <c r="Z52" s="57" t="str">
        <f>IF((AND(F52="LIVE",Y52=TRUE)),IF(VLOOKUP(A52,[1]RawData!A:DJ,86,FALSE)="","No Workaround Accountability",VLOOKUP(A52,[1]RawData!A:DJ,86,FALSE)),"")</f>
        <v/>
      </c>
      <c r="AA52" s="57" t="str">
        <f>IF((AND(F52="LIVE",Y52=TRUE)),IF(VLOOKUP(A52,[1]RawData!A:DJ,98,FALSE)="","No Workaround Frequency",VLOOKUP(A52,[1]RawData!A:DJ,98,FALSE)),"")</f>
        <v/>
      </c>
      <c r="AB52" s="57" t="str">
        <f>IF((AND(F52="LIVE",Y52=TRUE)),IF(VLOOKUP(A52,[1]RawData!A:DJ,99,FALSE)="","No Xoserve FTEs",VLOOKUP(A52,[1]RawData!A:DJ,99,FALSE)),"")</f>
        <v/>
      </c>
      <c r="AC52" s="57" t="str">
        <f>IF((AND(F52="LIVE",Y52=TRUE)),IF(VLOOKUP(A52,[1]RawData!A:DJ,94,FALSE)="","No Workaround Intensity",VLOOKUP(A52,[1]RawData!A:DJ,94,FALSE)),"")</f>
        <v/>
      </c>
      <c r="AD52" s="57" t="str">
        <f>IF((AND(F52="LIVE",Y52=TRUE)),IF(VLOOKUP(A52,[1]RawData!A:DJ,87,FALSE)="","No Lifespan Date",VLOOKUP(A52,[1]RawData!A:DJ,87,FALSE)),"")</f>
        <v/>
      </c>
      <c r="AE52" s="57" t="str">
        <f>IF(F52="LIVE",IF(VLOOKUP(A52,[1]RawData!A:DJ,100,FALSE)="","No Change Driver",VLOOKUP(A52,[1]RawData!A:DJ,100,FALSE)),"")</f>
        <v>Xoserve Internal CR (business improvement initiative)</v>
      </c>
      <c r="AF52" s="57" t="str">
        <f>IF(F52="LIVE",IF(VLOOKUP(A52,[1]RawData!A:DJ,101,FALSE)="","No Change Beneficiary",VLOOKUP(A52,[1]RawData!A:DJ,101,FALSE)),"")</f>
        <v>Xoserve Only</v>
      </c>
      <c r="AG52" s="57" t="b">
        <f>VLOOKUP(A52,[1]RawData!A:DJ,102,FALSE)</f>
        <v>0</v>
      </c>
      <c r="AH52" s="57" t="b">
        <f>VLOOKUP(A52,[1]RawData!A:DJ,103,FALSE)</f>
        <v>0</v>
      </c>
      <c r="AI52" s="57" t="b">
        <f>VLOOKUP(A52,[1]RawData!A:DJ,104,FALSE)</f>
        <v>0</v>
      </c>
      <c r="AJ52" s="57" t="str">
        <f>IF(F52="LIVE",IF(VLOOKUP(A52,[1]RawData!A:DJ,106,FALSE)="","No DSC Service Area",VLOOKUP(A52,[1]RawData!A:DJ,106,FALSE)),"")</f>
        <v>Service Area 23: Internal</v>
      </c>
      <c r="AK52" s="57" t="str">
        <f>IF(F52="LIVE",IF(VLOOKUP(A52,[1]RawData!A:DJ,107,FALSE)="","No Number of impacted DSC Service Areas",VLOOKUP(A52,[1]RawData!A:DJ,107,FALSE)),"")</f>
        <v>One</v>
      </c>
      <c r="AL52" s="57" t="str">
        <f>IF(F52="LIVE",IF(VLOOKUP(A52,[1]RawData!A:DJ,108,FALSE)="","No Change Improvement Scale",VLOOKUP(A52,[1]RawData!A:DJ,108,FALSE)),"")</f>
        <v>Medium</v>
      </c>
      <c r="AM52" s="60" t="b">
        <f>VLOOKUP(A52,[1]RawData!A:DJ,88,FALSE)</f>
        <v>0</v>
      </c>
      <c r="AN52" s="60" t="b">
        <f>VLOOKUP(A52,[1]RawData!A:DJ,90,FALSE)</f>
        <v>0</v>
      </c>
      <c r="AO52" s="60" t="b">
        <f>VLOOKUP(A52,[1]RawData!A:DJ,89,FALSE)</f>
        <v>0</v>
      </c>
      <c r="AP52" s="60" t="b">
        <f>VLOOKUP(A52,[1]RawData!A:DJ,109,FALSE)</f>
        <v>0</v>
      </c>
      <c r="AQ52" s="60" t="b">
        <f>VLOOKUP(A52,[1]RawData!A:DJ,96,FALSE)</f>
        <v>0</v>
      </c>
      <c r="AR52" s="60" t="b">
        <f>VLOOKUP(A52,[1]RawData!A:DJ,110,FALSE)</f>
        <v>0</v>
      </c>
      <c r="AS52" s="57" t="str">
        <f>IF(VLOOKUP($A52,[1]RawData!$A:$DJ,111,FALSE)="","No Date",VLOOKUP($A52,[1]RawData!$A:$DJ,111,FALSE))</f>
        <v>No Date</v>
      </c>
      <c r="AT52" s="57" t="str">
        <f>IF(VLOOKUP($A52,[1]RawData!$A:$DJ,112,FALSE)="","No Date",VLOOKUP($A52,[1]RawData!$A:$DJ,112,FALSE))</f>
        <v>No Date</v>
      </c>
      <c r="AU52" s="57" t="str">
        <f>IF(VLOOKUP($A52,[1]RawData!$A:$DJ,114,FALSE)="","No Date",VLOOKUP($A52,[1]RawData!$A:$DJ,114,FALSE))</f>
        <v>No Date</v>
      </c>
      <c r="AV52" s="57" t="str">
        <f>IF(VLOOKUP($A52,[1]RawData!$A:$DJ,113,FALSE)="","No Date",VLOOKUP($A52,[1]RawData!$A:$DJ,113,FALSE))</f>
        <v>No Date</v>
      </c>
    </row>
    <row r="53" spans="1:48" s="56" customFormat="1" x14ac:dyDescent="0.25">
      <c r="A53" s="62" t="s">
        <v>104</v>
      </c>
      <c r="B53" s="54" t="str">
        <f>VLOOKUP(G53,[1]StatusMappings!A:B,2,FALSE)</f>
        <v>2. Change sanction/approved and in project delivery</v>
      </c>
      <c r="D53" s="54" t="str">
        <f>VLOOKUP(A53,[1]RawData!A:DJ,2,FALSE)</f>
        <v>SLSP - Incorrect Seasonal Large Supply Point charging</v>
      </c>
      <c r="E53" s="54" t="str">
        <f>VLOOKUP(A53,[1]RawData!A:DJ,20,FALSE)</f>
        <v>CR (Internal)</v>
      </c>
      <c r="F53" s="51" t="str">
        <f>VLOOKUP(A53,[1]RawData!A:DJ,21,FALSE)</f>
        <v>LIVE</v>
      </c>
      <c r="G53" s="51" t="str">
        <f>VLOOKUP(A53,[1]RawData!A:DJ,3,FALSE)</f>
        <v>D1 - Change in delivery</v>
      </c>
      <c r="H53" s="58">
        <f t="shared" si="1"/>
        <v>0</v>
      </c>
      <c r="I53" s="58" t="str">
        <f>IF(ISNA(VLOOKUP(A53,[1]PrioritisationVariables!L:P,3,FALSE)),"",(VLOOKUP(A53,[1]PrioritisationVariables!L:P,3,FALSE)))</f>
        <v/>
      </c>
      <c r="J53" s="59" t="str">
        <f>IF(ISNA(VLOOKUP(A53,[1]PrioritisationVariables!L:P,5,FALSE)),"",(VLOOKUP(A53,[1]PrioritisationVariables!L:P,5,FALSE)))</f>
        <v/>
      </c>
      <c r="K53" s="57" t="str">
        <f>IF(F53="LIVE",IF(VLOOKUP(A53,[1]RawData!A:DJ,79,FALSE)="","No Platform",VLOOKUP(A53,[1]RawData!A:DJ,79,FALSE)),"")</f>
        <v>Data Office</v>
      </c>
      <c r="L53" s="57">
        <f>IF(VLOOKUP(A53,[1]RawData!A:DJ,9,FALSE)="","No Date",VLOOKUP(A53,[1]RawData!A:DJ,9,FALSE))</f>
        <v>43112</v>
      </c>
      <c r="M53" s="60" t="str">
        <f>VLOOKUP(A53,[1]RawData!A:DJ,16,FALSE)</f>
        <v>Carole Elwell</v>
      </c>
      <c r="N53" s="57" t="str">
        <f>IF(F53="LIVE",IF(VLOOKUP(A53,[1]RawData!A:DJ,19,FALSE)="","No Project Manager",VLOOKUP(A53,[1]RawData!A:DJ,19,FALSE)),"")</f>
        <v>Donna Johnson</v>
      </c>
      <c r="O53" s="61" t="str">
        <f>VLOOKUP(A53,[1]RawData!A:DJ,77,FALSE)</f>
        <v>50</v>
      </c>
      <c r="P53" s="60" t="str">
        <f>VLOOKUP(A53,[1]RawData!A:DJ,78,FALSE)</f>
        <v/>
      </c>
      <c r="Q53" s="57" t="str">
        <f>IF(F53="LIVE",IF(VLOOKUP(A53,[1]RawData!A:DJ,81,FALSE)="","No Delivery Team",VLOOKUP(A53,[1]RawData!A:DJ,81,FALSE)),"")</f>
        <v>Minor Enhancements Team</v>
      </c>
      <c r="R53" s="60" t="str">
        <f>VLOOKUP(A53,[1]RawData!A:DJ,80,FALSE)</f>
        <v>XO3644</v>
      </c>
      <c r="S53" s="57">
        <f>IF(F53="LIVE",IF(VLOOKUP(A53,[1]RawData!A:DJ,60,FALSE)="","No Date",VLOOKUP(A53,[1]RawData!A:DJ,60,FALSE)),"")</f>
        <v>43395</v>
      </c>
      <c r="T53" s="57" t="str">
        <f>IF(VLOOKUP(A53,[1]RawData!A:DJ,61,FALSE)="","No Date",VLOOKUP(A53,[1]RawData!A:DJ,61,FALSE))</f>
        <v>No Date</v>
      </c>
      <c r="U53" s="57">
        <f>IF(F53="LIVE",IF(VLOOKUP(A53,[1]RawData!A:DJ,11,FALSE)="","No Date",VLOOKUP(A53,[1]RawData!A:DJ,11,FALSE)),"")</f>
        <v>43343</v>
      </c>
      <c r="V53" s="57" t="str">
        <f>IF(F53="LIVE",IF(VLOOKUP(A53,[1]RawData!A:DJ,82,FALSE)="","No Application",VLOOKUP(A53,[1]RawData!A:DJ,82,FALSE)),"")</f>
        <v>ISU</v>
      </c>
      <c r="W53" s="57" t="str">
        <f>IF(F53="LIVE",IF(VLOOKUP(A53,[1]RawData!A:DJ,83,FALSE)="","No Process",VLOOKUP(A53,[1]RawData!A:DJ,83,FALSE)),"")</f>
        <v>Invoicing</v>
      </c>
      <c r="X53" s="57" t="str">
        <f>IF(F53="LIVE",IF(VLOOKUP(A53,[1]RawData!A:DJ,84,FALSE)="","No Delivery Effort",VLOOKUP(A53,[1]RawData!A:DJ,84,FALSE)),"")</f>
        <v>0-30 days</v>
      </c>
      <c r="Y53" s="60" t="b">
        <f>VLOOKUP(A53,[1]RawData!A:DJ,85,FALSE)</f>
        <v>1</v>
      </c>
      <c r="Z53" s="57" t="str">
        <f>IF((AND(F53="LIVE",Y53=TRUE)),IF(VLOOKUP(A53,[1]RawData!A:DJ,86,FALSE)="","No Workaround Accountability",VLOOKUP(A53,[1]RawData!A:DJ,86,FALSE)),"")</f>
        <v>Xoserve</v>
      </c>
      <c r="AA53" s="57" t="str">
        <f>IF((AND(F53="LIVE",Y53=TRUE)),IF(VLOOKUP(A53,[1]RawData!A:DJ,98,FALSE)="","No Workaround Frequency",VLOOKUP(A53,[1]RawData!A:DJ,98,FALSE)),"")</f>
        <v>Monthly</v>
      </c>
      <c r="AB53" s="57" t="str">
        <f>IF((AND(F53="LIVE",Y53=TRUE)),IF(VLOOKUP(A53,[1]RawData!A:DJ,99,FALSE)="","No Xoserve FTEs",VLOOKUP(A53,[1]RawData!A:DJ,99,FALSE)),"")</f>
        <v>One</v>
      </c>
      <c r="AC53" s="57" t="str">
        <f>IF((AND(F53="LIVE",Y53=TRUE)),IF(VLOOKUP(A53,[1]RawData!A:DJ,94,FALSE)="","No Workaround Intensity",VLOOKUP(A53,[1]RawData!A:DJ,94,FALSE)),"")</f>
        <v>Medium</v>
      </c>
      <c r="AD53" s="57">
        <f>IF((AND(F53="LIVE",Y53=TRUE)),IF(VLOOKUP(A53,[1]RawData!A:DJ,87,FALSE)="","No Lifespan Date",VLOOKUP(A53,[1]RawData!A:DJ,87,FALSE)),"")</f>
        <v>43190</v>
      </c>
      <c r="AE53" s="57" t="str">
        <f>IF(F53="LIVE",IF(VLOOKUP(A53,[1]RawData!A:DJ,100,FALSE)="","No Change Driver",VLOOKUP(A53,[1]RawData!A:DJ,100,FALSE)),"")</f>
        <v>Xoserve Internal CR (business improvement initiative)</v>
      </c>
      <c r="AF53" s="57" t="str">
        <f>IF(F53="LIVE",IF(VLOOKUP(A53,[1]RawData!A:DJ,101,FALSE)="","No Change Beneficiary",VLOOKUP(A53,[1]RawData!A:DJ,101,FALSE)),"")</f>
        <v>Multiple Market Groups</v>
      </c>
      <c r="AG53" s="57" t="b">
        <f>VLOOKUP(A53,[1]RawData!A:DJ,102,FALSE)</f>
        <v>0</v>
      </c>
      <c r="AH53" s="57" t="b">
        <f>VLOOKUP(A53,[1]RawData!A:DJ,103,FALSE)</f>
        <v>1</v>
      </c>
      <c r="AI53" s="57" t="b">
        <f>VLOOKUP(A53,[1]RawData!A:DJ,104,FALSE)</f>
        <v>0</v>
      </c>
      <c r="AJ53" s="57" t="str">
        <f>IF(F53="LIVE",IF(VLOOKUP(A53,[1]RawData!A:DJ,106,FALSE)="","No DSC Service Area",VLOOKUP(A53,[1]RawData!A:DJ,106,FALSE)),"")</f>
        <v>Service Area 23: Internal</v>
      </c>
      <c r="AK53" s="57" t="str">
        <f>IF(F53="LIVE",IF(VLOOKUP(A53,[1]RawData!A:DJ,107,FALSE)="","No Number of impacted DSC Service Areas",VLOOKUP(A53,[1]RawData!A:DJ,107,FALSE)),"")</f>
        <v>Two to Five</v>
      </c>
      <c r="AL53" s="57" t="str">
        <f>IF(F53="LIVE",IF(VLOOKUP(A53,[1]RawData!A:DJ,108,FALSE)="","No Change Improvement Scale",VLOOKUP(A53,[1]RawData!A:DJ,108,FALSE)),"")</f>
        <v>Medium</v>
      </c>
      <c r="AM53" s="60" t="b">
        <f>VLOOKUP(A53,[1]RawData!A:DJ,88,FALSE)</f>
        <v>0</v>
      </c>
      <c r="AN53" s="60" t="b">
        <f>VLOOKUP(A53,[1]RawData!A:DJ,90,FALSE)</f>
        <v>0</v>
      </c>
      <c r="AO53" s="60" t="b">
        <f>VLOOKUP(A53,[1]RawData!A:DJ,89,FALSE)</f>
        <v>0</v>
      </c>
      <c r="AP53" s="60" t="b">
        <f>VLOOKUP(A53,[1]RawData!A:DJ,109,FALSE)</f>
        <v>0</v>
      </c>
      <c r="AQ53" s="60" t="b">
        <f>VLOOKUP(A53,[1]RawData!A:DJ,96,FALSE)</f>
        <v>1</v>
      </c>
      <c r="AR53" s="60" t="b">
        <f>VLOOKUP(A53,[1]RawData!A:DJ,110,FALSE)</f>
        <v>0</v>
      </c>
      <c r="AS53" s="57" t="str">
        <f>IF(VLOOKUP($A53,[1]RawData!$A:$DJ,111,FALSE)="","No Date",VLOOKUP($A53,[1]RawData!$A:$DJ,111,FALSE))</f>
        <v>No Date</v>
      </c>
      <c r="AT53" s="57" t="str">
        <f>IF(VLOOKUP($A53,[1]RawData!$A:$DJ,112,FALSE)="","No Date",VLOOKUP($A53,[1]RawData!$A:$DJ,112,FALSE))</f>
        <v>No Date</v>
      </c>
      <c r="AU53" s="57" t="str">
        <f>IF(VLOOKUP($A53,[1]RawData!$A:$DJ,114,FALSE)="","No Date",VLOOKUP($A53,[1]RawData!$A:$DJ,114,FALSE))</f>
        <v>No Date</v>
      </c>
      <c r="AV53" s="57" t="str">
        <f>IF(VLOOKUP($A53,[1]RawData!$A:$DJ,113,FALSE)="","No Date",VLOOKUP($A53,[1]RawData!$A:$DJ,113,FALSE))</f>
        <v>No Date</v>
      </c>
    </row>
    <row r="54" spans="1:48" s="56" customFormat="1" x14ac:dyDescent="0.25">
      <c r="A54" s="62" t="s">
        <v>105</v>
      </c>
      <c r="B54" s="54" t="str">
        <f>VLOOKUP(G54,[1]StatusMappings!A:B,2,FALSE)</f>
        <v>2. Change sanction/approved and in project delivery</v>
      </c>
      <c r="D54" s="54" t="str">
        <f>VLOOKUP(A54,[1]RawData!A:DJ,2,FALSE)</f>
        <v>BIRST work item inclusion &amp; multiple daily updates</v>
      </c>
      <c r="E54" s="54" t="str">
        <f>VLOOKUP(A54,[1]RawData!A:DJ,20,FALSE)</f>
        <v>CR (Internal)</v>
      </c>
      <c r="F54" s="51" t="str">
        <f>VLOOKUP(A54,[1]RawData!A:DJ,21,FALSE)</f>
        <v>LIVE</v>
      </c>
      <c r="G54" s="51" t="str">
        <f>VLOOKUP(A54,[1]RawData!A:DJ,3,FALSE)</f>
        <v>D1 - Change in delivery</v>
      </c>
      <c r="H54" s="58">
        <f t="shared" si="1"/>
        <v>0</v>
      </c>
      <c r="I54" s="58" t="str">
        <f>IF(ISNA(VLOOKUP(A54,[1]PrioritisationVariables!L:P,3,FALSE)),"",(VLOOKUP(A54,[1]PrioritisationVariables!L:P,3,FALSE)))</f>
        <v/>
      </c>
      <c r="J54" s="59" t="str">
        <f>IF(ISNA(VLOOKUP(A54,[1]PrioritisationVariables!L:P,5,FALSE)),"",(VLOOKUP(A54,[1]PrioritisationVariables!L:P,5,FALSE)))</f>
        <v/>
      </c>
      <c r="K54" s="57" t="str">
        <f>IF(F54="LIVE",IF(VLOOKUP(A54,[1]RawData!A:DJ,79,FALSE)="","No Platform",VLOOKUP(A54,[1]RawData!A:DJ,79,FALSE)),"")</f>
        <v>Data Office</v>
      </c>
      <c r="L54" s="57">
        <f>IF(VLOOKUP(A54,[1]RawData!A:DJ,9,FALSE)="","No Date",VLOOKUP(A54,[1]RawData!A:DJ,9,FALSE))</f>
        <v>43123</v>
      </c>
      <c r="M54" s="60" t="str">
        <f>VLOOKUP(A54,[1]RawData!A:DJ,16,FALSE)</f>
        <v>Jo Duncan</v>
      </c>
      <c r="N54" s="57" t="str">
        <f>IF(F54="LIVE",IF(VLOOKUP(A54,[1]RawData!A:DJ,19,FALSE)="","No Project Manager",VLOOKUP(A54,[1]RawData!A:DJ,19,FALSE)),"")</f>
        <v>Jo Duncan</v>
      </c>
      <c r="O54" s="61" t="str">
        <f>VLOOKUP(A54,[1]RawData!A:DJ,77,FALSE)</f>
        <v/>
      </c>
      <c r="P54" s="60" t="str">
        <f>VLOOKUP(A54,[1]RawData!A:DJ,78,FALSE)</f>
        <v/>
      </c>
      <c r="Q54" s="57" t="str">
        <f>IF(F54="LIVE",IF(VLOOKUP(A54,[1]RawData!A:DJ,81,FALSE)="","No Delivery Team",VLOOKUP(A54,[1]RawData!A:DJ,81,FALSE)),"")</f>
        <v>Xoserve Resource</v>
      </c>
      <c r="R54" s="60" t="str">
        <f>VLOOKUP(A54,[1]RawData!A:DJ,80,FALSE)</f>
        <v/>
      </c>
      <c r="S54" s="57">
        <f>IF(F54="LIVE",IF(VLOOKUP(A54,[1]RawData!A:DJ,60,FALSE)="","No Date",VLOOKUP(A54,[1]RawData!A:DJ,60,FALSE)),"")</f>
        <v>43308</v>
      </c>
      <c r="T54" s="57" t="str">
        <f>IF(VLOOKUP(A54,[1]RawData!A:DJ,61,FALSE)="","No Date",VLOOKUP(A54,[1]RawData!A:DJ,61,FALSE))</f>
        <v>No Date</v>
      </c>
      <c r="U54" s="57">
        <f>IF(F54="LIVE",IF(VLOOKUP(A54,[1]RawData!A:DJ,11,FALSE)="","No Date",VLOOKUP(A54,[1]RawData!A:DJ,11,FALSE)),"")</f>
        <v>43280</v>
      </c>
      <c r="V54" s="57" t="str">
        <f>IF(F54="LIVE",IF(VLOOKUP(A54,[1]RawData!A:DJ,82,FALSE)="","No Application",VLOOKUP(A54,[1]RawData!A:DJ,82,FALSE)),"")</f>
        <v>Birst</v>
      </c>
      <c r="W54" s="57" t="str">
        <f>IF(F54="LIVE",IF(VLOOKUP(A54,[1]RawData!A:DJ,83,FALSE)="","No Process",VLOOKUP(A54,[1]RawData!A:DJ,83,FALSE)),"")</f>
        <v>SPA</v>
      </c>
      <c r="X54" s="57" t="str">
        <f>IF(F54="LIVE",IF(VLOOKUP(A54,[1]RawData!A:DJ,84,FALSE)="","No Delivery Effort",VLOOKUP(A54,[1]RawData!A:DJ,84,FALSE)),"")</f>
        <v>0-30 days</v>
      </c>
      <c r="Y54" s="60" t="b">
        <f>VLOOKUP(A54,[1]RawData!A:DJ,85,FALSE)</f>
        <v>1</v>
      </c>
      <c r="Z54" s="57" t="str">
        <f>IF((AND(F54="LIVE",Y54=TRUE)),IF(VLOOKUP(A54,[1]RawData!A:DJ,86,FALSE)="","No Workaround Accountability",VLOOKUP(A54,[1]RawData!A:DJ,86,FALSE)),"")</f>
        <v>Xoserve</v>
      </c>
      <c r="AA54" s="57" t="str">
        <f>IF((AND(F54="LIVE",Y54=TRUE)),IF(VLOOKUP(A54,[1]RawData!A:DJ,98,FALSE)="","No Workaround Frequency",VLOOKUP(A54,[1]RawData!A:DJ,98,FALSE)),"")</f>
        <v>Daily</v>
      </c>
      <c r="AB54" s="57" t="str">
        <f>IF((AND(F54="LIVE",Y54=TRUE)),IF(VLOOKUP(A54,[1]RawData!A:DJ,99,FALSE)="","No Xoserve FTEs",VLOOKUP(A54,[1]RawData!A:DJ,99,FALSE)),"")</f>
        <v>One</v>
      </c>
      <c r="AC54" s="57" t="str">
        <f>IF((AND(F54="LIVE",Y54=TRUE)),IF(VLOOKUP(A54,[1]RawData!A:DJ,94,FALSE)="","No Workaround Intensity",VLOOKUP(A54,[1]RawData!A:DJ,94,FALSE)),"")</f>
        <v>Medium</v>
      </c>
      <c r="AD54" s="57">
        <f>IF((AND(F54="LIVE",Y54=TRUE)),IF(VLOOKUP(A54,[1]RawData!A:DJ,87,FALSE)="","No Lifespan Date",VLOOKUP(A54,[1]RawData!A:DJ,87,FALSE)),"")</f>
        <v>43189</v>
      </c>
      <c r="AE54" s="57" t="str">
        <f>IF(F54="LIVE",IF(VLOOKUP(A54,[1]RawData!A:DJ,100,FALSE)="","No Change Driver",VLOOKUP(A54,[1]RawData!A:DJ,100,FALSE)),"")</f>
        <v>Xoserve Internal CR (business improvement initiative)</v>
      </c>
      <c r="AF54" s="57" t="str">
        <f>IF(F54="LIVE",IF(VLOOKUP(A54,[1]RawData!A:DJ,101,FALSE)="","No Change Beneficiary",VLOOKUP(A54,[1]RawData!A:DJ,101,FALSE)),"")</f>
        <v>Xoserve Only</v>
      </c>
      <c r="AG54" s="57" t="b">
        <f>VLOOKUP(A54,[1]RawData!A:DJ,102,FALSE)</f>
        <v>0</v>
      </c>
      <c r="AH54" s="57" t="b">
        <f>VLOOKUP(A54,[1]RawData!A:DJ,103,FALSE)</f>
        <v>0</v>
      </c>
      <c r="AI54" s="57" t="b">
        <f>VLOOKUP(A54,[1]RawData!A:DJ,104,FALSE)</f>
        <v>0</v>
      </c>
      <c r="AJ54" s="57" t="str">
        <f>IF(F54="LIVE",IF(VLOOKUP(A54,[1]RawData!A:DJ,106,FALSE)="","No DSC Service Area",VLOOKUP(A54,[1]RawData!A:DJ,106,FALSE)),"")</f>
        <v>Service Area 23: Internal</v>
      </c>
      <c r="AK54" s="57" t="str">
        <f>IF(F54="LIVE",IF(VLOOKUP(A54,[1]RawData!A:DJ,107,FALSE)="","No Number of impacted DSC Service Areas",VLOOKUP(A54,[1]RawData!A:DJ,107,FALSE)),"")</f>
        <v>None (Xoserve internal initiative)</v>
      </c>
      <c r="AL54" s="57" t="str">
        <f>IF(F54="LIVE",IF(VLOOKUP(A54,[1]RawData!A:DJ,108,FALSE)="","No Change Improvement Scale",VLOOKUP(A54,[1]RawData!A:DJ,108,FALSE)),"")</f>
        <v>High</v>
      </c>
      <c r="AM54" s="60" t="b">
        <f>VLOOKUP(A54,[1]RawData!A:DJ,88,FALSE)</f>
        <v>0</v>
      </c>
      <c r="AN54" s="60" t="b">
        <f>VLOOKUP(A54,[1]RawData!A:DJ,90,FALSE)</f>
        <v>0</v>
      </c>
      <c r="AO54" s="60" t="b">
        <f>VLOOKUP(A54,[1]RawData!A:DJ,89,FALSE)</f>
        <v>0</v>
      </c>
      <c r="AP54" s="60" t="b">
        <f>VLOOKUP(A54,[1]RawData!A:DJ,109,FALSE)</f>
        <v>0</v>
      </c>
      <c r="AQ54" s="60" t="b">
        <f>VLOOKUP(A54,[1]RawData!A:DJ,96,FALSE)</f>
        <v>0</v>
      </c>
      <c r="AR54" s="60" t="b">
        <f>VLOOKUP(A54,[1]RawData!A:DJ,110,FALSE)</f>
        <v>0</v>
      </c>
      <c r="AS54" s="57" t="str">
        <f>IF(VLOOKUP($A54,[1]RawData!$A:$DJ,111,FALSE)="","No Date",VLOOKUP($A54,[1]RawData!$A:$DJ,111,FALSE))</f>
        <v>No Date</v>
      </c>
      <c r="AT54" s="57" t="str">
        <f>IF(VLOOKUP($A54,[1]RawData!$A:$DJ,112,FALSE)="","No Date",VLOOKUP($A54,[1]RawData!$A:$DJ,112,FALSE))</f>
        <v>No Date</v>
      </c>
      <c r="AU54" s="57" t="str">
        <f>IF(VLOOKUP($A54,[1]RawData!$A:$DJ,114,FALSE)="","No Date",VLOOKUP($A54,[1]RawData!$A:$DJ,114,FALSE))</f>
        <v>No Date</v>
      </c>
      <c r="AV54" s="57" t="str">
        <f>IF(VLOOKUP($A54,[1]RawData!$A:$DJ,113,FALSE)="","No Date",VLOOKUP($A54,[1]RawData!$A:$DJ,113,FALSE))</f>
        <v>No Date</v>
      </c>
    </row>
    <row r="55" spans="1:48" s="56" customFormat="1" x14ac:dyDescent="0.25">
      <c r="A55" s="62" t="s">
        <v>108</v>
      </c>
      <c r="B55" s="54" t="str">
        <f>VLOOKUP(G55,[1]StatusMappings!A:B,2,FALSE)</f>
        <v>2. Change sanction/approved and in project delivery</v>
      </c>
      <c r="D55" s="54" t="str">
        <f>VLOOKUP(A55,[1]RawData!A:DJ,2,FALSE)</f>
        <v xml:space="preserve"> ASR – AS20180277 ENGIE Enhanced Portfolio shipper pack (VOL)</v>
      </c>
      <c r="E55" s="54" t="str">
        <f>VLOOKUP(A55,[1]RawData!A:DJ,20,FALSE)</f>
        <v>CR (ASR)</v>
      </c>
      <c r="F55" s="51" t="str">
        <f>VLOOKUP(A55,[1]RawData!A:DJ,21,FALSE)</f>
        <v>LIVE</v>
      </c>
      <c r="G55" s="51" t="str">
        <f>VLOOKUP(A55,[1]RawData!A:DJ,3,FALSE)</f>
        <v>D1 - Change in delivery</v>
      </c>
      <c r="H55" s="58">
        <f t="shared" si="1"/>
        <v>0</v>
      </c>
      <c r="I55" s="58" t="str">
        <f>IF(ISNA(VLOOKUP(A55,[1]PrioritisationVariables!L:P,3,FALSE)),"",(VLOOKUP(A55,[1]PrioritisationVariables!L:P,3,FALSE)))</f>
        <v/>
      </c>
      <c r="J55" s="59" t="str">
        <f>IF(ISNA(VLOOKUP(A55,[1]PrioritisationVariables!L:P,5,FALSE)),"",(VLOOKUP(A55,[1]PrioritisationVariables!L:P,5,FALSE)))</f>
        <v/>
      </c>
      <c r="K55" s="57" t="str">
        <f>IF(F55="LIVE",IF(VLOOKUP(A55,[1]RawData!A:DJ,79,FALSE)="","No Platform",VLOOKUP(A55,[1]RawData!A:DJ,79,FALSE)),"")</f>
        <v>Data Office</v>
      </c>
      <c r="L55" s="57">
        <f>IF(VLOOKUP(A55,[1]RawData!A:DJ,9,FALSE)="","No Date",VLOOKUP(A55,[1]RawData!A:DJ,9,FALSE))</f>
        <v>43185</v>
      </c>
      <c r="M55" s="60" t="str">
        <f>VLOOKUP(A55,[1]RawData!A:DJ,16,FALSE)</f>
        <v>Greg Causon</v>
      </c>
      <c r="N55" s="57" t="str">
        <f>IF(F55="LIVE",IF(VLOOKUP(A55,[1]RawData!A:DJ,19,FALSE)="","No Project Manager",VLOOKUP(A55,[1]RawData!A:DJ,19,FALSE)),"")</f>
        <v>Jo Duncan</v>
      </c>
      <c r="O55" s="61" t="str">
        <f>VLOOKUP(A55,[1]RawData!A:DJ,77,FALSE)</f>
        <v/>
      </c>
      <c r="P55" s="60" t="str">
        <f>VLOOKUP(A55,[1]RawData!A:DJ,78,FALSE)</f>
        <v/>
      </c>
      <c r="Q55" s="57" t="str">
        <f>IF(F55="LIVE",IF(VLOOKUP(A55,[1]RawData!A:DJ,81,FALSE)="","No Delivery Team",VLOOKUP(A55,[1]RawData!A:DJ,81,FALSE)),"")</f>
        <v>Xoserve Resource</v>
      </c>
      <c r="R55" s="60" t="str">
        <f>VLOOKUP(A55,[1]RawData!A:DJ,80,FALSE)</f>
        <v/>
      </c>
      <c r="S55" s="57">
        <f>IF(F55="LIVE",IF(VLOOKUP(A55,[1]RawData!A:DJ,60,FALSE)="","No Date",VLOOKUP(A55,[1]RawData!A:DJ,60,FALSE)),"")</f>
        <v>43373</v>
      </c>
      <c r="T55" s="57" t="str">
        <f>IF(VLOOKUP(A55,[1]RawData!A:DJ,61,FALSE)="","No Date",VLOOKUP(A55,[1]RawData!A:DJ,61,FALSE))</f>
        <v>No Date</v>
      </c>
      <c r="U55" s="57">
        <f>IF(F55="LIVE",IF(VLOOKUP(A55,[1]RawData!A:DJ,11,FALSE)="","No Date",VLOOKUP(A55,[1]RawData!A:DJ,11,FALSE)),"")</f>
        <v>43245</v>
      </c>
      <c r="V55" s="57" t="str">
        <f>IF(F55="LIVE",IF(VLOOKUP(A55,[1]RawData!A:DJ,82,FALSE)="","No Application",VLOOKUP(A55,[1]RawData!A:DJ,82,FALSE)),"")</f>
        <v>Other</v>
      </c>
      <c r="W55" s="57" t="str">
        <f>IF(F55="LIVE",IF(VLOOKUP(A55,[1]RawData!A:DJ,83,FALSE)="","No Process",VLOOKUP(A55,[1]RawData!A:DJ,83,FALSE)),"")</f>
        <v>Other</v>
      </c>
      <c r="X55" s="57" t="str">
        <f>IF(F55="LIVE",IF(VLOOKUP(A55,[1]RawData!A:DJ,84,FALSE)="","No Delivery Effort",VLOOKUP(A55,[1]RawData!A:DJ,84,FALSE)),"")</f>
        <v>0-30 days</v>
      </c>
      <c r="Y55" s="60" t="b">
        <f>VLOOKUP(A55,[1]RawData!A:DJ,85,FALSE)</f>
        <v>0</v>
      </c>
      <c r="Z55" s="57" t="str">
        <f>IF((AND(F55="LIVE",Y55=TRUE)),IF(VLOOKUP(A55,[1]RawData!A:DJ,86,FALSE)="","No Workaround Accountability",VLOOKUP(A55,[1]RawData!A:DJ,86,FALSE)),"")</f>
        <v/>
      </c>
      <c r="AA55" s="57" t="str">
        <f>IF((AND(F55="LIVE",Y55=TRUE)),IF(VLOOKUP(A55,[1]RawData!A:DJ,98,FALSE)="","No Workaround Frequency",VLOOKUP(A55,[1]RawData!A:DJ,98,FALSE)),"")</f>
        <v/>
      </c>
      <c r="AB55" s="57" t="str">
        <f>IF((AND(F55="LIVE",Y55=TRUE)),IF(VLOOKUP(A55,[1]RawData!A:DJ,99,FALSE)="","No Xoserve FTEs",VLOOKUP(A55,[1]RawData!A:DJ,99,FALSE)),"")</f>
        <v/>
      </c>
      <c r="AC55" s="57" t="str">
        <f>IF((AND(F55="LIVE",Y55=TRUE)),IF(VLOOKUP(A55,[1]RawData!A:DJ,94,FALSE)="","No Workaround Intensity",VLOOKUP(A55,[1]RawData!A:DJ,94,FALSE)),"")</f>
        <v/>
      </c>
      <c r="AD55" s="57" t="str">
        <f>IF((AND(F55="LIVE",Y55=TRUE)),IF(VLOOKUP(A55,[1]RawData!A:DJ,87,FALSE)="","No Lifespan Date",VLOOKUP(A55,[1]RawData!A:DJ,87,FALSE)),"")</f>
        <v/>
      </c>
      <c r="AE55" s="57" t="str">
        <f>IF(F55="LIVE",IF(VLOOKUP(A55,[1]RawData!A:DJ,100,FALSE)="","No Change Driver",VLOOKUP(A55,[1]RawData!A:DJ,100,FALSE)),"")</f>
        <v>Additional or 3rd Party Service Request</v>
      </c>
      <c r="AF55" s="57" t="str">
        <f>IF(F55="LIVE",IF(VLOOKUP(A55,[1]RawData!A:DJ,101,FALSE)="","No Change Beneficiary",VLOOKUP(A55,[1]RawData!A:DJ,101,FALSE)),"")</f>
        <v>One Market Participant</v>
      </c>
      <c r="AG55" s="57" t="b">
        <f>VLOOKUP(A55,[1]RawData!A:DJ,102,FALSE)</f>
        <v>1</v>
      </c>
      <c r="AH55" s="57" t="b">
        <f>VLOOKUP(A55,[1]RawData!A:DJ,103,FALSE)</f>
        <v>0</v>
      </c>
      <c r="AI55" s="57" t="b">
        <f>VLOOKUP(A55,[1]RawData!A:DJ,104,FALSE)</f>
        <v>0</v>
      </c>
      <c r="AJ55" s="57" t="str">
        <f>IF(F55="LIVE",IF(VLOOKUP(A55,[1]RawData!A:DJ,106,FALSE)="","No DSC Service Area",VLOOKUP(A55,[1]RawData!A:DJ,106,FALSE)),"")</f>
        <v>Service Area 24: Additional Service Request or Third Party Request</v>
      </c>
      <c r="AK55" s="57" t="str">
        <f>IF(F55="LIVE",IF(VLOOKUP(A55,[1]RawData!A:DJ,107,FALSE)="","No Number of impacted DSC Service Areas",VLOOKUP(A55,[1]RawData!A:DJ,107,FALSE)),"")</f>
        <v>One</v>
      </c>
      <c r="AL55" s="57" t="str">
        <f>IF(F55="LIVE",IF(VLOOKUP(A55,[1]RawData!A:DJ,108,FALSE)="","No Change Improvement Scale",VLOOKUP(A55,[1]RawData!A:DJ,108,FALSE)),"")</f>
        <v>Low</v>
      </c>
      <c r="AM55" s="60" t="b">
        <f>VLOOKUP(A55,[1]RawData!A:DJ,88,FALSE)</f>
        <v>0</v>
      </c>
      <c r="AN55" s="60" t="b">
        <f>VLOOKUP(A55,[1]RawData!A:DJ,90,FALSE)</f>
        <v>0</v>
      </c>
      <c r="AO55" s="60" t="b">
        <f>VLOOKUP(A55,[1]RawData!A:DJ,89,FALSE)</f>
        <v>0</v>
      </c>
      <c r="AP55" s="60" t="b">
        <f>VLOOKUP(A55,[1]RawData!A:DJ,109,FALSE)</f>
        <v>0</v>
      </c>
      <c r="AQ55" s="60" t="b">
        <f>VLOOKUP(A55,[1]RawData!A:DJ,96,FALSE)</f>
        <v>0</v>
      </c>
      <c r="AR55" s="60" t="b">
        <f>VLOOKUP(A55,[1]RawData!A:DJ,110,FALSE)</f>
        <v>0</v>
      </c>
      <c r="AS55" s="57" t="str">
        <f>IF(VLOOKUP($A55,[1]RawData!$A:$DJ,111,FALSE)="","No Date",VLOOKUP($A55,[1]RawData!$A:$DJ,111,FALSE))</f>
        <v>No Date</v>
      </c>
      <c r="AT55" s="57" t="str">
        <f>IF(VLOOKUP($A55,[1]RawData!$A:$DJ,112,FALSE)="","No Date",VLOOKUP($A55,[1]RawData!$A:$DJ,112,FALSE))</f>
        <v>No Date</v>
      </c>
      <c r="AU55" s="57" t="str">
        <f>IF(VLOOKUP($A55,[1]RawData!$A:$DJ,114,FALSE)="","No Date",VLOOKUP($A55,[1]RawData!$A:$DJ,114,FALSE))</f>
        <v>No Date</v>
      </c>
      <c r="AV55" s="57" t="str">
        <f>IF(VLOOKUP($A55,[1]RawData!$A:$DJ,113,FALSE)="","No Date",VLOOKUP($A55,[1]RawData!$A:$DJ,113,FALSE))</f>
        <v>No Date</v>
      </c>
    </row>
    <row r="56" spans="1:48" s="56" customFormat="1" x14ac:dyDescent="0.25">
      <c r="A56" s="62" t="s">
        <v>109</v>
      </c>
      <c r="B56" s="54" t="str">
        <f>VLOOKUP(G56,[1]StatusMappings!A:B,2,FALSE)</f>
        <v>2. Change sanction/approved and in project delivery</v>
      </c>
      <c r="D56" s="54" t="str">
        <f>VLOOKUP(A56,[1]RawData!A:DJ,2,FALSE)</f>
        <v xml:space="preserve"> ASR – NGS Asset AS20180274</v>
      </c>
      <c r="E56" s="54" t="str">
        <f>VLOOKUP(A56,[1]RawData!A:DJ,20,FALSE)</f>
        <v>CR (ASR)</v>
      </c>
      <c r="F56" s="51" t="str">
        <f>VLOOKUP(A56,[1]RawData!A:DJ,21,FALSE)</f>
        <v>LIVE</v>
      </c>
      <c r="G56" s="51" t="str">
        <f>VLOOKUP(A56,[1]RawData!A:DJ,3,FALSE)</f>
        <v>D1 - Change in delivery</v>
      </c>
      <c r="H56" s="58">
        <f t="shared" si="1"/>
        <v>0</v>
      </c>
      <c r="I56" s="58" t="str">
        <f>IF(ISNA(VLOOKUP(A56,[1]PrioritisationVariables!L:P,3,FALSE)),"",(VLOOKUP(A56,[1]PrioritisationVariables!L:P,3,FALSE)))</f>
        <v/>
      </c>
      <c r="J56" s="59" t="str">
        <f>IF(ISNA(VLOOKUP(A56,[1]PrioritisationVariables!L:P,5,FALSE)),"",(VLOOKUP(A56,[1]PrioritisationVariables!L:P,5,FALSE)))</f>
        <v/>
      </c>
      <c r="K56" s="57" t="str">
        <f>IF(F56="LIVE",IF(VLOOKUP(A56,[1]RawData!A:DJ,79,FALSE)="","No Platform",VLOOKUP(A56,[1]RawData!A:DJ,79,FALSE)),"")</f>
        <v>Data Office</v>
      </c>
      <c r="L56" s="57">
        <f>IF(VLOOKUP(A56,[1]RawData!A:DJ,9,FALSE)="","No Date",VLOOKUP(A56,[1]RawData!A:DJ,9,FALSE))</f>
        <v>43185</v>
      </c>
      <c r="M56" s="60" t="str">
        <f>VLOOKUP(A56,[1]RawData!A:DJ,16,FALSE)</f>
        <v>Greg Causon</v>
      </c>
      <c r="N56" s="57" t="str">
        <f>IF(F56="LIVE",IF(VLOOKUP(A56,[1]RawData!A:DJ,19,FALSE)="","No Project Manager",VLOOKUP(A56,[1]RawData!A:DJ,19,FALSE)),"")</f>
        <v>Jo Duncan</v>
      </c>
      <c r="O56" s="61" t="str">
        <f>VLOOKUP(A56,[1]RawData!A:DJ,77,FALSE)</f>
        <v/>
      </c>
      <c r="P56" s="60" t="str">
        <f>VLOOKUP(A56,[1]RawData!A:DJ,78,FALSE)</f>
        <v/>
      </c>
      <c r="Q56" s="57" t="str">
        <f>IF(F56="LIVE",IF(VLOOKUP(A56,[1]RawData!A:DJ,81,FALSE)="","No Delivery Team",VLOOKUP(A56,[1]RawData!A:DJ,81,FALSE)),"")</f>
        <v>Xoserve Resource</v>
      </c>
      <c r="R56" s="60" t="str">
        <f>VLOOKUP(A56,[1]RawData!A:DJ,80,FALSE)</f>
        <v/>
      </c>
      <c r="S56" s="57">
        <f>IF(F56="LIVE",IF(VLOOKUP(A56,[1]RawData!A:DJ,60,FALSE)="","No Date",VLOOKUP(A56,[1]RawData!A:DJ,60,FALSE)),"")</f>
        <v>43371</v>
      </c>
      <c r="T56" s="57" t="str">
        <f>IF(VLOOKUP(A56,[1]RawData!A:DJ,61,FALSE)="","No Date",VLOOKUP(A56,[1]RawData!A:DJ,61,FALSE))</f>
        <v>No Date</v>
      </c>
      <c r="U56" s="57">
        <f>IF(F56="LIVE",IF(VLOOKUP(A56,[1]RawData!A:DJ,11,FALSE)="","No Date",VLOOKUP(A56,[1]RawData!A:DJ,11,FALSE)),"")</f>
        <v>43280</v>
      </c>
      <c r="V56" s="57" t="str">
        <f>IF(F56="LIVE",IF(VLOOKUP(A56,[1]RawData!A:DJ,82,FALSE)="","No Application",VLOOKUP(A56,[1]RawData!A:DJ,82,FALSE)),"")</f>
        <v>Other</v>
      </c>
      <c r="W56" s="57" t="str">
        <f>IF(F56="LIVE",IF(VLOOKUP(A56,[1]RawData!A:DJ,83,FALSE)="","No Process",VLOOKUP(A56,[1]RawData!A:DJ,83,FALSE)),"")</f>
        <v>Other</v>
      </c>
      <c r="X56" s="57" t="str">
        <f>IF(F56="LIVE",IF(VLOOKUP(A56,[1]RawData!A:DJ,84,FALSE)="","No Delivery Effort",VLOOKUP(A56,[1]RawData!A:DJ,84,FALSE)),"")</f>
        <v>0-30 days</v>
      </c>
      <c r="Y56" s="60" t="b">
        <f>VLOOKUP(A56,[1]RawData!A:DJ,85,FALSE)</f>
        <v>0</v>
      </c>
      <c r="Z56" s="57" t="str">
        <f>IF((AND(F56="LIVE",Y56=TRUE)),IF(VLOOKUP(A56,[1]RawData!A:DJ,86,FALSE)="","No Workaround Accountability",VLOOKUP(A56,[1]RawData!A:DJ,86,FALSE)),"")</f>
        <v/>
      </c>
      <c r="AA56" s="57" t="str">
        <f>IF((AND(F56="LIVE",Y56=TRUE)),IF(VLOOKUP(A56,[1]RawData!A:DJ,98,FALSE)="","No Workaround Frequency",VLOOKUP(A56,[1]RawData!A:DJ,98,FALSE)),"")</f>
        <v/>
      </c>
      <c r="AB56" s="57" t="str">
        <f>IF((AND(F56="LIVE",Y56=TRUE)),IF(VLOOKUP(A56,[1]RawData!A:DJ,99,FALSE)="","No Xoserve FTEs",VLOOKUP(A56,[1]RawData!A:DJ,99,FALSE)),"")</f>
        <v/>
      </c>
      <c r="AC56" s="57" t="str">
        <f>IF((AND(F56="LIVE",Y56=TRUE)),IF(VLOOKUP(A56,[1]RawData!A:DJ,94,FALSE)="","No Workaround Intensity",VLOOKUP(A56,[1]RawData!A:DJ,94,FALSE)),"")</f>
        <v/>
      </c>
      <c r="AD56" s="57" t="str">
        <f>IF((AND(F56="LIVE",Y56=TRUE)),IF(VLOOKUP(A56,[1]RawData!A:DJ,87,FALSE)="","No Lifespan Date",VLOOKUP(A56,[1]RawData!A:DJ,87,FALSE)),"")</f>
        <v/>
      </c>
      <c r="AE56" s="57" t="str">
        <f>IF(F56="LIVE",IF(VLOOKUP(A56,[1]RawData!A:DJ,100,FALSE)="","No Change Driver",VLOOKUP(A56,[1]RawData!A:DJ,100,FALSE)),"")</f>
        <v>Additional or 3rd Party Service Request</v>
      </c>
      <c r="AF56" s="57" t="str">
        <f>IF(F56="LIVE",IF(VLOOKUP(A56,[1]RawData!A:DJ,101,FALSE)="","No Change Beneficiary",VLOOKUP(A56,[1]RawData!A:DJ,101,FALSE)),"")</f>
        <v>One Market Participant</v>
      </c>
      <c r="AG56" s="57" t="b">
        <f>VLOOKUP(A56,[1]RawData!A:DJ,102,FALSE)</f>
        <v>1</v>
      </c>
      <c r="AH56" s="57" t="b">
        <f>VLOOKUP(A56,[1]RawData!A:DJ,103,FALSE)</f>
        <v>0</v>
      </c>
      <c r="AI56" s="57" t="b">
        <f>VLOOKUP(A56,[1]RawData!A:DJ,104,FALSE)</f>
        <v>0</v>
      </c>
      <c r="AJ56" s="57" t="str">
        <f>IF(F56="LIVE",IF(VLOOKUP(A56,[1]RawData!A:DJ,106,FALSE)="","No DSC Service Area",VLOOKUP(A56,[1]RawData!A:DJ,106,FALSE)),"")</f>
        <v>Service Area 18: Provision of User Reports and Information</v>
      </c>
      <c r="AK56" s="57" t="str">
        <f>IF(F56="LIVE",IF(VLOOKUP(A56,[1]RawData!A:DJ,107,FALSE)="","No Number of impacted DSC Service Areas",VLOOKUP(A56,[1]RawData!A:DJ,107,FALSE)),"")</f>
        <v>One</v>
      </c>
      <c r="AL56" s="57" t="str">
        <f>IF(F56="LIVE",IF(VLOOKUP(A56,[1]RawData!A:DJ,108,FALSE)="","No Change Improvement Scale",VLOOKUP(A56,[1]RawData!A:DJ,108,FALSE)),"")</f>
        <v>Low</v>
      </c>
      <c r="AM56" s="60" t="b">
        <f>VLOOKUP(A56,[1]RawData!A:DJ,88,FALSE)</f>
        <v>0</v>
      </c>
      <c r="AN56" s="60" t="b">
        <f>VLOOKUP(A56,[1]RawData!A:DJ,90,FALSE)</f>
        <v>0</v>
      </c>
      <c r="AO56" s="60" t="b">
        <f>VLOOKUP(A56,[1]RawData!A:DJ,89,FALSE)</f>
        <v>0</v>
      </c>
      <c r="AP56" s="60" t="b">
        <f>VLOOKUP(A56,[1]RawData!A:DJ,109,FALSE)</f>
        <v>0</v>
      </c>
      <c r="AQ56" s="60" t="b">
        <f>VLOOKUP(A56,[1]RawData!A:DJ,96,FALSE)</f>
        <v>0</v>
      </c>
      <c r="AR56" s="60" t="b">
        <f>VLOOKUP(A56,[1]RawData!A:DJ,110,FALSE)</f>
        <v>0</v>
      </c>
      <c r="AS56" s="57" t="str">
        <f>IF(VLOOKUP($A56,[1]RawData!$A:$DJ,111,FALSE)="","No Date",VLOOKUP($A56,[1]RawData!$A:$DJ,111,FALSE))</f>
        <v>No Date</v>
      </c>
      <c r="AT56" s="57" t="str">
        <f>IF(VLOOKUP($A56,[1]RawData!$A:$DJ,112,FALSE)="","No Date",VLOOKUP($A56,[1]RawData!$A:$DJ,112,FALSE))</f>
        <v>No Date</v>
      </c>
      <c r="AU56" s="57" t="str">
        <f>IF(VLOOKUP($A56,[1]RawData!$A:$DJ,114,FALSE)="","No Date",VLOOKUP($A56,[1]RawData!$A:$DJ,114,FALSE))</f>
        <v>No Date</v>
      </c>
      <c r="AV56" s="57" t="str">
        <f>IF(VLOOKUP($A56,[1]RawData!$A:$DJ,113,FALSE)="","No Date",VLOOKUP($A56,[1]RawData!$A:$DJ,113,FALSE))</f>
        <v>No Date</v>
      </c>
    </row>
    <row r="57" spans="1:48" s="56" customFormat="1" x14ac:dyDescent="0.25">
      <c r="A57" s="62" t="s">
        <v>133</v>
      </c>
      <c r="B57" s="54" t="str">
        <f>VLOOKUP(G57,[1]StatusMappings!A:B,2,FALSE)</f>
        <v>1. Start-Up (Progressing through change governance)</v>
      </c>
      <c r="D57" s="54" t="str">
        <f>VLOOKUP(A57,[1]RawData!A:DJ,2,FALSE)</f>
        <v>National Grid Transmission iConversion Project</v>
      </c>
      <c r="E57" s="54" t="str">
        <f>VLOOKUP(A57,[1]RawData!A:DJ,20,FALSE)</f>
        <v>CR (ASR)</v>
      </c>
      <c r="F57" s="51" t="str">
        <f>VLOOKUP(A57,[1]RawData!A:DJ,21,FALSE)</f>
        <v>LIVE</v>
      </c>
      <c r="G57" s="51" t="str">
        <f>VLOOKUP(A57,[1]RawData!A:DJ,3,FALSE)</f>
        <v>B2 - Awaiting ME/Data Office/MR HLE quote</v>
      </c>
      <c r="H57" s="58">
        <f t="shared" si="1"/>
        <v>0</v>
      </c>
      <c r="I57" s="58" t="str">
        <f>IF(ISNA(VLOOKUP(A57,[1]PrioritisationVariables!L:P,3,FALSE)),"",(VLOOKUP(A57,[1]PrioritisationVariables!L:P,3,FALSE)))</f>
        <v/>
      </c>
      <c r="J57" s="59" t="str">
        <f>IF(ISNA(VLOOKUP(A57,[1]PrioritisationVariables!L:P,5,FALSE)),"",(VLOOKUP(A57,[1]PrioritisationVariables!L:P,5,FALSE)))</f>
        <v/>
      </c>
      <c r="K57" s="57" t="str">
        <f>IF(F57="LIVE",IF(VLOOKUP(A57,[1]RawData!A:DJ,79,FALSE)="","No Platform",VLOOKUP(A57,[1]RawData!A:DJ,79,FALSE)),"")</f>
        <v>T &amp; SS</v>
      </c>
      <c r="L57" s="57">
        <f>IF(VLOOKUP(A57,[1]RawData!A:DJ,9,FALSE)="","No Date",VLOOKUP(A57,[1]RawData!A:DJ,9,FALSE))</f>
        <v>43214</v>
      </c>
      <c r="M57" s="60" t="str">
        <f>VLOOKUP(A57,[1]RawData!A:DJ,16,FALSE)</f>
        <v>Greg Causon</v>
      </c>
      <c r="N57" s="57" t="str">
        <f>IF(F57="LIVE",IF(VLOOKUP(A57,[1]RawData!A:DJ,19,FALSE)="","No Project Manager",VLOOKUP(A57,[1]RawData!A:DJ,19,FALSE)),"")</f>
        <v>Emma Rose</v>
      </c>
      <c r="O57" s="61" t="str">
        <f>VLOOKUP(A57,[1]RawData!A:DJ,77,FALSE)</f>
        <v/>
      </c>
      <c r="P57" s="60" t="str">
        <f>VLOOKUP(A57,[1]RawData!A:DJ,78,FALSE)</f>
        <v/>
      </c>
      <c r="Q57" s="57" t="str">
        <f>IF(F57="LIVE",IF(VLOOKUP(A57,[1]RawData!A:DJ,81,FALSE)="","No Delivery Team",VLOOKUP(A57,[1]RawData!A:DJ,81,FALSE)),"")</f>
        <v>Third Party SI / Service Provider</v>
      </c>
      <c r="R57" s="60" t="str">
        <f>VLOOKUP(A57,[1]RawData!A:DJ,80,FALSE)</f>
        <v/>
      </c>
      <c r="S57" s="57" t="str">
        <f>IF(F57="LIVE",IF(VLOOKUP(A57,[1]RawData!A:DJ,60,FALSE)="","No Date",VLOOKUP(A57,[1]RawData!A:DJ,60,FALSE)),"")</f>
        <v>No Date</v>
      </c>
      <c r="T57" s="57" t="str">
        <f>IF(VLOOKUP(A57,[1]RawData!A:DJ,61,FALSE)="","No Date",VLOOKUP(A57,[1]RawData!A:DJ,61,FALSE))</f>
        <v>No Date</v>
      </c>
      <c r="U57" s="57">
        <f>IF(F57="LIVE",IF(VLOOKUP(A57,[1]RawData!A:DJ,11,FALSE)="","No Date",VLOOKUP(A57,[1]RawData!A:DJ,11,FALSE)),"")</f>
        <v>43344</v>
      </c>
      <c r="V57" s="57" t="str">
        <f>IF(F57="LIVE",IF(VLOOKUP(A57,[1]RawData!A:DJ,82,FALSE)="","No Application",VLOOKUP(A57,[1]RawData!A:DJ,82,FALSE)),"")</f>
        <v>Gemini</v>
      </c>
      <c r="W57" s="57" t="str">
        <f>IF(F57="LIVE",IF(VLOOKUP(A57,[1]RawData!A:DJ,83,FALSE)="","No Process",VLOOKUP(A57,[1]RawData!A:DJ,83,FALSE)),"")</f>
        <v>Other</v>
      </c>
      <c r="X57" s="57" t="str">
        <f>IF(F57="LIVE",IF(VLOOKUP(A57,[1]RawData!A:DJ,84,FALSE)="","No Delivery Effort",VLOOKUP(A57,[1]RawData!A:DJ,84,FALSE)),"")</f>
        <v>30-60 days</v>
      </c>
      <c r="Y57" s="60" t="b">
        <f>VLOOKUP(A57,[1]RawData!A:DJ,85,FALSE)</f>
        <v>0</v>
      </c>
      <c r="Z57" s="57" t="str">
        <f>IF((AND(F57="LIVE",Y57=TRUE)),IF(VLOOKUP(A57,[1]RawData!A:DJ,86,FALSE)="","No Workaround Accountability",VLOOKUP(A57,[1]RawData!A:DJ,86,FALSE)),"")</f>
        <v/>
      </c>
      <c r="AA57" s="57" t="str">
        <f>IF((AND(F57="LIVE",Y57=TRUE)),IF(VLOOKUP(A57,[1]RawData!A:DJ,98,FALSE)="","No Workaround Frequency",VLOOKUP(A57,[1]RawData!A:DJ,98,FALSE)),"")</f>
        <v/>
      </c>
      <c r="AB57" s="57" t="str">
        <f>IF((AND(F57="LIVE",Y57=TRUE)),IF(VLOOKUP(A57,[1]RawData!A:DJ,99,FALSE)="","No Xoserve FTEs",VLOOKUP(A57,[1]RawData!A:DJ,99,FALSE)),"")</f>
        <v/>
      </c>
      <c r="AC57" s="57" t="str">
        <f>IF((AND(F57="LIVE",Y57=TRUE)),IF(VLOOKUP(A57,[1]RawData!A:DJ,94,FALSE)="","No Workaround Intensity",VLOOKUP(A57,[1]RawData!A:DJ,94,FALSE)),"")</f>
        <v/>
      </c>
      <c r="AD57" s="57" t="str">
        <f>IF((AND(F57="LIVE",Y57=TRUE)),IF(VLOOKUP(A57,[1]RawData!A:DJ,87,FALSE)="","No Lifespan Date",VLOOKUP(A57,[1]RawData!A:DJ,87,FALSE)),"")</f>
        <v/>
      </c>
      <c r="AE57" s="57" t="str">
        <f>IF(F57="LIVE",IF(VLOOKUP(A57,[1]RawData!A:DJ,100,FALSE)="","No Change Driver",VLOOKUP(A57,[1]RawData!A:DJ,100,FALSE)),"")</f>
        <v>Additional or 3rd Party Service Request</v>
      </c>
      <c r="AF57" s="57" t="str">
        <f>IF(F57="LIVE",IF(VLOOKUP(A57,[1]RawData!A:DJ,101,FALSE)="","No Change Beneficiary",VLOOKUP(A57,[1]RawData!A:DJ,101,FALSE)),"")</f>
        <v>One Market Participant</v>
      </c>
      <c r="AG57" s="57" t="b">
        <f>VLOOKUP(A57,[1]RawData!A:DJ,102,FALSE)</f>
        <v>0</v>
      </c>
      <c r="AH57" s="57" t="b">
        <f>VLOOKUP(A57,[1]RawData!A:DJ,103,FALSE)</f>
        <v>1</v>
      </c>
      <c r="AI57" s="57" t="b">
        <f>VLOOKUP(A57,[1]RawData!A:DJ,104,FALSE)</f>
        <v>0</v>
      </c>
      <c r="AJ57" s="57" t="str">
        <f>IF(F57="LIVE",IF(VLOOKUP(A57,[1]RawData!A:DJ,106,FALSE)="","No DSC Service Area",VLOOKUP(A57,[1]RawData!A:DJ,106,FALSE)),"")</f>
        <v>Service Area 24: Additional Service Request or Third Party Request</v>
      </c>
      <c r="AK57" s="57" t="str">
        <f>IF(F57="LIVE",IF(VLOOKUP(A57,[1]RawData!A:DJ,107,FALSE)="","No Number of impacted DSC Service Areas",VLOOKUP(A57,[1]RawData!A:DJ,107,FALSE)),"")</f>
        <v>One</v>
      </c>
      <c r="AL57" s="57" t="str">
        <f>IF(F57="LIVE",IF(VLOOKUP(A57,[1]RawData!A:DJ,108,FALSE)="","No Change Improvement Scale",VLOOKUP(A57,[1]RawData!A:DJ,108,FALSE)),"")</f>
        <v>Medium</v>
      </c>
      <c r="AM57" s="60" t="b">
        <f>VLOOKUP(A57,[1]RawData!A:DJ,88,FALSE)</f>
        <v>1</v>
      </c>
      <c r="AN57" s="60" t="b">
        <f>VLOOKUP(A57,[1]RawData!A:DJ,90,FALSE)</f>
        <v>1</v>
      </c>
      <c r="AO57" s="60" t="b">
        <f>VLOOKUP(A57,[1]RawData!A:DJ,89,FALSE)</f>
        <v>0</v>
      </c>
      <c r="AP57" s="60" t="b">
        <f>VLOOKUP(A57,[1]RawData!A:DJ,109,FALSE)</f>
        <v>0</v>
      </c>
      <c r="AQ57" s="60" t="b">
        <f>VLOOKUP(A57,[1]RawData!A:DJ,96,FALSE)</f>
        <v>0</v>
      </c>
      <c r="AR57" s="60" t="b">
        <f>VLOOKUP(A57,[1]RawData!A:DJ,110,FALSE)</f>
        <v>0</v>
      </c>
      <c r="AS57" s="57" t="str">
        <f>IF(VLOOKUP($A57,[1]RawData!$A:$DJ,111,FALSE)="","No Date",VLOOKUP($A57,[1]RawData!$A:$DJ,111,FALSE))</f>
        <v>No Date</v>
      </c>
      <c r="AT57" s="57" t="str">
        <f>IF(VLOOKUP($A57,[1]RawData!$A:$DJ,112,FALSE)="","No Date",VLOOKUP($A57,[1]RawData!$A:$DJ,112,FALSE))</f>
        <v>No Date</v>
      </c>
      <c r="AU57" s="57" t="str">
        <f>IF(VLOOKUP($A57,[1]RawData!$A:$DJ,114,FALSE)="","No Date",VLOOKUP($A57,[1]RawData!$A:$DJ,114,FALSE))</f>
        <v>No Date</v>
      </c>
      <c r="AV57" s="57" t="str">
        <f>IF(VLOOKUP($A57,[1]RawData!$A:$DJ,113,FALSE)="","No Date",VLOOKUP($A57,[1]RawData!$A:$DJ,113,FALSE))</f>
        <v>No Date</v>
      </c>
    </row>
    <row r="58" spans="1:48" s="56" customFormat="1" x14ac:dyDescent="0.25">
      <c r="A58" s="62" t="s">
        <v>110</v>
      </c>
      <c r="B58" s="54" t="str">
        <f>VLOOKUP(G58,[1]StatusMappings!A:B,2,FALSE)</f>
        <v>1. Start-Up (Progressing through change governance)</v>
      </c>
      <c r="D58" s="54" t="str">
        <f>VLOOKUP(A58,[1]RawData!A:DJ,2,FALSE)</f>
        <v>Provision of Prospective Formula Year AQ/SOQ and Historic  RAQ to Proposing Users</v>
      </c>
      <c r="E58" s="54" t="str">
        <f>VLOOKUP(A58,[1]RawData!A:DJ,20,FALSE)</f>
        <v>CP</v>
      </c>
      <c r="F58" s="51" t="str">
        <f>VLOOKUP(A58,[1]RawData!A:DJ,21,FALSE)</f>
        <v>LIVE</v>
      </c>
      <c r="G58" s="51" t="str">
        <f>VLOOKUP(A58,[1]RawData!A:DJ,3,FALSE)</f>
        <v>A5 - CP in capture with DSG</v>
      </c>
      <c r="H58" s="58">
        <f t="shared" si="1"/>
        <v>0</v>
      </c>
      <c r="I58" s="58" t="str">
        <f>IF(ISNA(VLOOKUP(A58,[1]PrioritisationVariables!L:P,3,FALSE)),"",(VLOOKUP(A58,[1]PrioritisationVariables!L:P,3,FALSE)))</f>
        <v/>
      </c>
      <c r="J58" s="59" t="str">
        <f>IF(ISNA(VLOOKUP(A58,[1]PrioritisationVariables!L:P,5,FALSE)),"",(VLOOKUP(A58,[1]PrioritisationVariables!L:P,5,FALSE)))</f>
        <v/>
      </c>
      <c r="K58" s="57" t="str">
        <f>IF(F58="LIVE",IF(VLOOKUP(A58,[1]RawData!A:DJ,79,FALSE)="","No Platform",VLOOKUP(A58,[1]RawData!A:DJ,79,FALSE)),"")</f>
        <v>Data Office</v>
      </c>
      <c r="L58" s="57">
        <f>IF(VLOOKUP(A58,[1]RawData!A:DJ,9,FALSE)="","No Date",VLOOKUP(A58,[1]RawData!A:DJ,9,FALSE))</f>
        <v>43194</v>
      </c>
      <c r="M58" s="60" t="str">
        <f>VLOOKUP(A58,[1]RawData!A:DJ,16,FALSE)</f>
        <v>James Rigby</v>
      </c>
      <c r="N58" s="57" t="str">
        <f>IF(F58="LIVE",IF(VLOOKUP(A58,[1]RawData!A:DJ,19,FALSE)="","No Project Manager",VLOOKUP(A58,[1]RawData!A:DJ,19,FALSE)),"")</f>
        <v>Simon Harris</v>
      </c>
      <c r="O58" s="61" t="str">
        <f>VLOOKUP(A58,[1]RawData!A:DJ,77,FALSE)</f>
        <v>Jun2019</v>
      </c>
      <c r="P58" s="60" t="str">
        <f>VLOOKUP(A58,[1]RawData!A:DJ,78,FALSE)</f>
        <v/>
      </c>
      <c r="Q58" s="57" t="str">
        <f>IF(F58="LIVE",IF(VLOOKUP(A58,[1]RawData!A:DJ,81,FALSE)="","No Delivery Team",VLOOKUP(A58,[1]RawData!A:DJ,81,FALSE)),"")</f>
        <v>Third Party SI / Service Provider</v>
      </c>
      <c r="R58" s="60" t="str">
        <f>VLOOKUP(A58,[1]RawData!A:DJ,80,FALSE)</f>
        <v/>
      </c>
      <c r="S58" s="57" t="str">
        <f>IF(F58="LIVE",IF(VLOOKUP(A58,[1]RawData!A:DJ,60,FALSE)="","No Date",VLOOKUP(A58,[1]RawData!A:DJ,60,FALSE)),"")</f>
        <v>No Date</v>
      </c>
      <c r="T58" s="57" t="str">
        <f>IF(VLOOKUP(A58,[1]RawData!A:DJ,61,FALSE)="","No Date",VLOOKUP(A58,[1]RawData!A:DJ,61,FALSE))</f>
        <v>No Date</v>
      </c>
      <c r="U58" s="57">
        <f>IF(F58="LIVE",IF(VLOOKUP(A58,[1]RawData!A:DJ,11,FALSE)="","No Date",VLOOKUP(A58,[1]RawData!A:DJ,11,FALSE)),"")</f>
        <v>43435</v>
      </c>
      <c r="V58" s="57" t="str">
        <f>IF(F58="LIVE",IF(VLOOKUP(A58,[1]RawData!A:DJ,82,FALSE)="","No Application",VLOOKUP(A58,[1]RawData!A:DJ,82,FALSE)),"")</f>
        <v>ISU</v>
      </c>
      <c r="W58" s="57" t="str">
        <f>IF(F58="LIVE",IF(VLOOKUP(A58,[1]RawData!A:DJ,83,FALSE)="","No Process",VLOOKUP(A58,[1]RawData!A:DJ,83,FALSE)),"")</f>
        <v>SPA</v>
      </c>
      <c r="X58" s="57" t="str">
        <f>IF(F58="LIVE",IF(VLOOKUP(A58,[1]RawData!A:DJ,84,FALSE)="","No Delivery Effort",VLOOKUP(A58,[1]RawData!A:DJ,84,FALSE)),"")</f>
        <v>60-100 days</v>
      </c>
      <c r="Y58" s="60" t="b">
        <f>VLOOKUP(A58,[1]RawData!A:DJ,85,FALSE)</f>
        <v>0</v>
      </c>
      <c r="Z58" s="57" t="str">
        <f>IF((AND(F58="LIVE",Y58=TRUE)),IF(VLOOKUP(A58,[1]RawData!A:DJ,86,FALSE)="","No Workaround Accountability",VLOOKUP(A58,[1]RawData!A:DJ,86,FALSE)),"")</f>
        <v/>
      </c>
      <c r="AA58" s="57" t="str">
        <f>IF((AND(F58="LIVE",Y58=TRUE)),IF(VLOOKUP(A58,[1]RawData!A:DJ,98,FALSE)="","No Workaround Frequency",VLOOKUP(A58,[1]RawData!A:DJ,98,FALSE)),"")</f>
        <v/>
      </c>
      <c r="AB58" s="57" t="str">
        <f>IF((AND(F58="LIVE",Y58=TRUE)),IF(VLOOKUP(A58,[1]RawData!A:DJ,99,FALSE)="","No Xoserve FTEs",VLOOKUP(A58,[1]RawData!A:DJ,99,FALSE)),"")</f>
        <v/>
      </c>
      <c r="AC58" s="57" t="str">
        <f>IF((AND(F58="LIVE",Y58=TRUE)),IF(VLOOKUP(A58,[1]RawData!A:DJ,94,FALSE)="","No Workaround Intensity",VLOOKUP(A58,[1]RawData!A:DJ,94,FALSE)),"")</f>
        <v/>
      </c>
      <c r="AD58" s="57" t="str">
        <f>IF((AND(F58="LIVE",Y58=TRUE)),IF(VLOOKUP(A58,[1]RawData!A:DJ,87,FALSE)="","No Lifespan Date",VLOOKUP(A58,[1]RawData!A:DJ,87,FALSE)),"")</f>
        <v/>
      </c>
      <c r="AE58" s="57" t="str">
        <f>IF(F58="LIVE",IF(VLOOKUP(A58,[1]RawData!A:DJ,100,FALSE)="","No Change Driver",VLOOKUP(A58,[1]RawData!A:DJ,100,FALSE)),"")</f>
        <v>ChMC endorsed Change Proposal</v>
      </c>
      <c r="AF58" s="57" t="str">
        <f>IF(F58="LIVE",IF(VLOOKUP(A58,[1]RawData!A:DJ,101,FALSE)="","No Change Beneficiary",VLOOKUP(A58,[1]RawData!A:DJ,101,FALSE)),"")</f>
        <v>Multiple Market Groups</v>
      </c>
      <c r="AG58" s="57" t="b">
        <f>VLOOKUP(A58,[1]RawData!A:DJ,102,FALSE)</f>
        <v>1</v>
      </c>
      <c r="AH58" s="57" t="b">
        <f>VLOOKUP(A58,[1]RawData!A:DJ,103,FALSE)</f>
        <v>0</v>
      </c>
      <c r="AI58" s="57" t="b">
        <f>VLOOKUP(A58,[1]RawData!A:DJ,104,FALSE)</f>
        <v>0</v>
      </c>
      <c r="AJ58" s="57" t="str">
        <f>IF(F58="LIVE",IF(VLOOKUP(A58,[1]RawData!A:DJ,106,FALSE)="","No DSC Service Area",VLOOKUP(A58,[1]RawData!A:DJ,106,FALSE)),"")</f>
        <v>Service Area 5: Metered Volume and Metered Quantity</v>
      </c>
      <c r="AK58" s="57" t="str">
        <f>IF(F58="LIVE",IF(VLOOKUP(A58,[1]RawData!A:DJ,107,FALSE)="","No Number of impacted DSC Service Areas",VLOOKUP(A58,[1]RawData!A:DJ,107,FALSE)),"")</f>
        <v>One</v>
      </c>
      <c r="AL58" s="57" t="str">
        <f>IF(F58="LIVE",IF(VLOOKUP(A58,[1]RawData!A:DJ,108,FALSE)="","No Change Improvement Scale",VLOOKUP(A58,[1]RawData!A:DJ,108,FALSE)),"")</f>
        <v>Medium</v>
      </c>
      <c r="AM58" s="60" t="b">
        <f>VLOOKUP(A58,[1]RawData!A:DJ,88,FALSE)</f>
        <v>1</v>
      </c>
      <c r="AN58" s="60" t="b">
        <f>VLOOKUP(A58,[1]RawData!A:DJ,90,FALSE)</f>
        <v>1</v>
      </c>
      <c r="AO58" s="60" t="b">
        <f>VLOOKUP(A58,[1]RawData!A:DJ,89,FALSE)</f>
        <v>0</v>
      </c>
      <c r="AP58" s="60" t="b">
        <f>VLOOKUP(A58,[1]RawData!A:DJ,109,FALSE)</f>
        <v>0</v>
      </c>
      <c r="AQ58" s="60" t="b">
        <f>VLOOKUP(A58,[1]RawData!A:DJ,96,FALSE)</f>
        <v>1</v>
      </c>
      <c r="AR58" s="60" t="b">
        <f>VLOOKUP(A58,[1]RawData!A:DJ,110,FALSE)</f>
        <v>0</v>
      </c>
      <c r="AS58" s="57">
        <f>IF(VLOOKUP($A58,[1]RawData!$A:$DJ,111,FALSE)="","No Date",VLOOKUP($A58,[1]RawData!$A:$DJ,111,FALSE))</f>
        <v>43201</v>
      </c>
      <c r="AT58" s="57" t="str">
        <f>IF(VLOOKUP($A58,[1]RawData!$A:$DJ,112,FALSE)="","No Date",VLOOKUP($A58,[1]RawData!$A:$DJ,112,FALSE))</f>
        <v>No Date</v>
      </c>
      <c r="AU58" s="57" t="str">
        <f>IF(VLOOKUP($A58,[1]RawData!$A:$DJ,114,FALSE)="","No Date",VLOOKUP($A58,[1]RawData!$A:$DJ,114,FALSE))</f>
        <v>No Date</v>
      </c>
      <c r="AV58" s="57" t="str">
        <f>IF(VLOOKUP($A58,[1]RawData!$A:$DJ,113,FALSE)="","No Date",VLOOKUP($A58,[1]RawData!$A:$DJ,113,FALSE))</f>
        <v>No Date</v>
      </c>
    </row>
    <row r="59" spans="1:48" s="56" customFormat="1" x14ac:dyDescent="0.25">
      <c r="A59" s="62" t="s">
        <v>157</v>
      </c>
      <c r="B59" s="54" t="str">
        <f>VLOOKUP(G59,[1]StatusMappings!A:B,2,FALSE)</f>
        <v>1. Start-Up (Progressing through change governance)</v>
      </c>
      <c r="D59" s="54" t="str">
        <f>VLOOKUP(A59,[1]RawData!A:DJ,2,FALSE)</f>
        <v>Digital signage Links for Birst Connectivity</v>
      </c>
      <c r="E59" s="54" t="str">
        <f>VLOOKUP(A59,[1]RawData!A:DJ,20,FALSE)</f>
        <v>CR (Internal)</v>
      </c>
      <c r="F59" s="51" t="str">
        <f>VLOOKUP(A59,[1]RawData!A:DJ,21,FALSE)</f>
        <v>LIVE</v>
      </c>
      <c r="G59" s="51" t="str">
        <f>VLOOKUP(A59,[1]RawData!A:DJ,3,FALSE)</f>
        <v>B1 - Start Up In Progress (Awaiting PAT/RACI)</v>
      </c>
      <c r="H59" s="58">
        <f t="shared" si="1"/>
        <v>0</v>
      </c>
      <c r="I59" s="58" t="str">
        <f>IF(ISNA(VLOOKUP(A59,[1]PrioritisationVariables!L:P,3,FALSE)),"",(VLOOKUP(A59,[1]PrioritisationVariables!L:P,3,FALSE)))</f>
        <v/>
      </c>
      <c r="J59" s="59" t="str">
        <f>IF(ISNA(VLOOKUP(A59,[1]PrioritisationVariables!L:P,5,FALSE)),"",(VLOOKUP(A59,[1]PrioritisationVariables!L:P,5,FALSE)))</f>
        <v/>
      </c>
      <c r="K59" s="57" t="str">
        <f>IF(F59="LIVE",IF(VLOOKUP(A59,[1]RawData!A:DJ,79,FALSE)="","No Platform",VLOOKUP(A59,[1]RawData!A:DJ,79,FALSE)),"")</f>
        <v>Data Office</v>
      </c>
      <c r="L59" s="57">
        <f>IF(VLOOKUP(A59,[1]RawData!A:DJ,9,FALSE)="","No Date",VLOOKUP(A59,[1]RawData!A:DJ,9,FALSE))</f>
        <v>43237</v>
      </c>
      <c r="M59" s="60" t="str">
        <f>VLOOKUP(A59,[1]RawData!A:DJ,16,FALSE)</f>
        <v>Jo Duncan</v>
      </c>
      <c r="N59" s="57" t="str">
        <f>IF(F59="LIVE",IF(VLOOKUP(A59,[1]RawData!A:DJ,19,FALSE)="","No Project Manager",VLOOKUP(A59,[1]RawData!A:DJ,19,FALSE)),"")</f>
        <v>Jo Duncan</v>
      </c>
      <c r="O59" s="61" t="str">
        <f>VLOOKUP(A59,[1]RawData!A:DJ,77,FALSE)</f>
        <v/>
      </c>
      <c r="P59" s="60" t="str">
        <f>VLOOKUP(A59,[1]RawData!A:DJ,78,FALSE)</f>
        <v/>
      </c>
      <c r="Q59" s="57" t="str">
        <f>IF(F59="LIVE",IF(VLOOKUP(A59,[1]RawData!A:DJ,81,FALSE)="","No Delivery Team",VLOOKUP(A59,[1]RawData!A:DJ,81,FALSE)),"")</f>
        <v>Xoserve Resource</v>
      </c>
      <c r="R59" s="60" t="str">
        <f>VLOOKUP(A59,[1]RawData!A:DJ,80,FALSE)</f>
        <v/>
      </c>
      <c r="S59" s="57">
        <f>IF(F59="LIVE",IF(VLOOKUP(A59,[1]RawData!A:DJ,60,FALSE)="","No Date",VLOOKUP(A59,[1]RawData!A:DJ,60,FALSE)),"")</f>
        <v>43311</v>
      </c>
      <c r="T59" s="57" t="str">
        <f>IF(VLOOKUP(A59,[1]RawData!A:DJ,61,FALSE)="","No Date",VLOOKUP(A59,[1]RawData!A:DJ,61,FALSE))</f>
        <v>No Date</v>
      </c>
      <c r="U59" s="57">
        <f>IF(F59="LIVE",IF(VLOOKUP(A59,[1]RawData!A:DJ,11,FALSE)="","No Date",VLOOKUP(A59,[1]RawData!A:DJ,11,FALSE)),"")</f>
        <v>43281</v>
      </c>
      <c r="V59" s="57" t="str">
        <f>IF(F59="LIVE",IF(VLOOKUP(A59,[1]RawData!A:DJ,82,FALSE)="","No Application",VLOOKUP(A59,[1]RawData!A:DJ,82,FALSE)),"")</f>
        <v>Birst</v>
      </c>
      <c r="W59" s="57" t="str">
        <f>IF(F59="LIVE",IF(VLOOKUP(A59,[1]RawData!A:DJ,83,FALSE)="","No Process",VLOOKUP(A59,[1]RawData!A:DJ,83,FALSE)),"")</f>
        <v>Other</v>
      </c>
      <c r="X59" s="57" t="str">
        <f>IF(F59="LIVE",IF(VLOOKUP(A59,[1]RawData!A:DJ,84,FALSE)="","No Delivery Effort",VLOOKUP(A59,[1]RawData!A:DJ,84,FALSE)),"")</f>
        <v>No Delivery Effort</v>
      </c>
      <c r="Y59" s="60" t="b">
        <f>VLOOKUP(A59,[1]RawData!A:DJ,85,FALSE)</f>
        <v>0</v>
      </c>
      <c r="Z59" s="57" t="str">
        <f>IF((AND(F59="LIVE",Y59=TRUE)),IF(VLOOKUP(A59,[1]RawData!A:DJ,86,FALSE)="","No Workaround Accountability",VLOOKUP(A59,[1]RawData!A:DJ,86,FALSE)),"")</f>
        <v/>
      </c>
      <c r="AA59" s="57" t="str">
        <f>IF((AND(F59="LIVE",Y59=TRUE)),IF(VLOOKUP(A59,[1]RawData!A:DJ,98,FALSE)="","No Workaround Frequency",VLOOKUP(A59,[1]RawData!A:DJ,98,FALSE)),"")</f>
        <v/>
      </c>
      <c r="AB59" s="57" t="str">
        <f>IF((AND(F59="LIVE",Y59=TRUE)),IF(VLOOKUP(A59,[1]RawData!A:DJ,99,FALSE)="","No Xoserve FTEs",VLOOKUP(A59,[1]RawData!A:DJ,99,FALSE)),"")</f>
        <v/>
      </c>
      <c r="AC59" s="57" t="str">
        <f>IF((AND(F59="LIVE",Y59=TRUE)),IF(VLOOKUP(A59,[1]RawData!A:DJ,94,FALSE)="","No Workaround Intensity",VLOOKUP(A59,[1]RawData!A:DJ,94,FALSE)),"")</f>
        <v/>
      </c>
      <c r="AD59" s="57" t="str">
        <f>IF((AND(F59="LIVE",Y59=TRUE)),IF(VLOOKUP(A59,[1]RawData!A:DJ,87,FALSE)="","No Lifespan Date",VLOOKUP(A59,[1]RawData!A:DJ,87,FALSE)),"")</f>
        <v/>
      </c>
      <c r="AE59" s="57" t="str">
        <f>IF(F59="LIVE",IF(VLOOKUP(A59,[1]RawData!A:DJ,100,FALSE)="","No Change Driver",VLOOKUP(A59,[1]RawData!A:DJ,100,FALSE)),"")</f>
        <v>Xoserve Internal CR (business improvement initiative)</v>
      </c>
      <c r="AF59" s="57" t="str">
        <f>IF(F59="LIVE",IF(VLOOKUP(A59,[1]RawData!A:DJ,101,FALSE)="","No Change Beneficiary",VLOOKUP(A59,[1]RawData!A:DJ,101,FALSE)),"")</f>
        <v>Xoserve Only</v>
      </c>
      <c r="AG59" s="57" t="b">
        <f>VLOOKUP(A59,[1]RawData!A:DJ,102,FALSE)</f>
        <v>0</v>
      </c>
      <c r="AH59" s="57" t="b">
        <f>VLOOKUP(A59,[1]RawData!A:DJ,103,FALSE)</f>
        <v>0</v>
      </c>
      <c r="AI59" s="57" t="b">
        <f>VLOOKUP(A59,[1]RawData!A:DJ,104,FALSE)</f>
        <v>0</v>
      </c>
      <c r="AJ59" s="57" t="str">
        <f>IF(F59="LIVE",IF(VLOOKUP(A59,[1]RawData!A:DJ,106,FALSE)="","No DSC Service Area",VLOOKUP(A59,[1]RawData!A:DJ,106,FALSE)),"")</f>
        <v>Service Area 23: Internal</v>
      </c>
      <c r="AK59" s="57" t="str">
        <f>IF(F59="LIVE",IF(VLOOKUP(A59,[1]RawData!A:DJ,107,FALSE)="","No Number of impacted DSC Service Areas",VLOOKUP(A59,[1]RawData!A:DJ,107,FALSE)),"")</f>
        <v>None (Xoserve internal initiative)</v>
      </c>
      <c r="AL59" s="57" t="str">
        <f>IF(F59="LIVE",IF(VLOOKUP(A59,[1]RawData!A:DJ,108,FALSE)="","No Change Improvement Scale",VLOOKUP(A59,[1]RawData!A:DJ,108,FALSE)),"")</f>
        <v>Medium</v>
      </c>
      <c r="AM59" s="60" t="b">
        <f>VLOOKUP(A59,[1]RawData!A:DJ,88,FALSE)</f>
        <v>0</v>
      </c>
      <c r="AN59" s="60" t="b">
        <f>VLOOKUP(A59,[1]RawData!A:DJ,90,FALSE)</f>
        <v>0</v>
      </c>
      <c r="AO59" s="60" t="b">
        <f>VLOOKUP(A59,[1]RawData!A:DJ,89,FALSE)</f>
        <v>0</v>
      </c>
      <c r="AP59" s="60" t="b">
        <f>VLOOKUP(A59,[1]RawData!A:DJ,109,FALSE)</f>
        <v>0</v>
      </c>
      <c r="AQ59" s="60" t="b">
        <f>VLOOKUP(A59,[1]RawData!A:DJ,96,FALSE)</f>
        <v>0</v>
      </c>
      <c r="AR59" s="60" t="b">
        <f>VLOOKUP(A59,[1]RawData!A:DJ,110,FALSE)</f>
        <v>0</v>
      </c>
      <c r="AS59" s="57" t="str">
        <f>IF(VLOOKUP($A59,[1]RawData!$A:$DJ,111,FALSE)="","No Date",VLOOKUP($A59,[1]RawData!$A:$DJ,111,FALSE))</f>
        <v>No Date</v>
      </c>
      <c r="AT59" s="57" t="str">
        <f>IF(VLOOKUP($A59,[1]RawData!$A:$DJ,112,FALSE)="","No Date",VLOOKUP($A59,[1]RawData!$A:$DJ,112,FALSE))</f>
        <v>No Date</v>
      </c>
      <c r="AU59" s="57" t="str">
        <f>IF(VLOOKUP($A59,[1]RawData!$A:$DJ,114,FALSE)="","No Date",VLOOKUP($A59,[1]RawData!$A:$DJ,114,FALSE))</f>
        <v>No Date</v>
      </c>
      <c r="AV59" s="57" t="str">
        <f>IF(VLOOKUP($A59,[1]RawData!$A:$DJ,113,FALSE)="","No Date",VLOOKUP($A59,[1]RawData!$A:$DJ,113,FALSE))</f>
        <v>No Date</v>
      </c>
    </row>
    <row r="60" spans="1:48" s="56" customFormat="1" x14ac:dyDescent="0.25">
      <c r="A60" s="62" t="s">
        <v>175</v>
      </c>
      <c r="B60" s="54" t="str">
        <f>VLOOKUP(G60,[1]StatusMappings!A:B,2,FALSE)</f>
        <v>1. Start-Up (Progressing through change governance)</v>
      </c>
      <c r="D60" s="54" t="str">
        <f>VLOOKUP(A60,[1]RawData!A:DJ,2,FALSE)</f>
        <v>HR and Finance Birst  Reporting</v>
      </c>
      <c r="E60" s="54" t="str">
        <f>VLOOKUP(A60,[1]RawData!A:DJ,20,FALSE)</f>
        <v>CR (Internal)</v>
      </c>
      <c r="F60" s="51" t="str">
        <f>VLOOKUP(A60,[1]RawData!A:DJ,21,FALSE)</f>
        <v>LIVE</v>
      </c>
      <c r="G60" s="51" t="str">
        <f>VLOOKUP(A60,[1]RawData!A:DJ,3,FALSE)</f>
        <v>A9 - Internal change progressing through capture</v>
      </c>
      <c r="H60" s="58">
        <f t="shared" si="1"/>
        <v>0</v>
      </c>
      <c r="I60" s="58" t="str">
        <f>IF(ISNA(VLOOKUP(A60,[1]PrioritisationVariables!L:P,3,FALSE)),"",(VLOOKUP(A60,[1]PrioritisationVariables!L:P,3,FALSE)))</f>
        <v/>
      </c>
      <c r="J60" s="59" t="str">
        <f>IF(ISNA(VLOOKUP(A60,[1]PrioritisationVariables!L:P,5,FALSE)),"",(VLOOKUP(A60,[1]PrioritisationVariables!L:P,5,FALSE)))</f>
        <v/>
      </c>
      <c r="K60" s="57" t="str">
        <f>IF(F60="LIVE",IF(VLOOKUP(A60,[1]RawData!A:DJ,79,FALSE)="","No Platform",VLOOKUP(A60,[1]RawData!A:DJ,79,FALSE)),"")</f>
        <v>Data Office</v>
      </c>
      <c r="L60" s="57">
        <f>IF(VLOOKUP(A60,[1]RawData!A:DJ,9,FALSE)="","No Date",VLOOKUP(A60,[1]RawData!A:DJ,9,FALSE))</f>
        <v>43290</v>
      </c>
      <c r="M60" s="60" t="str">
        <f>VLOOKUP(A60,[1]RawData!A:DJ,16,FALSE)</f>
        <v>Paul O’Toole</v>
      </c>
      <c r="N60" s="57" t="str">
        <f>IF(F60="LIVE",IF(VLOOKUP(A60,[1]RawData!A:DJ,19,FALSE)="","No Project Manager",VLOOKUP(A60,[1]RawData!A:DJ,19,FALSE)),"")</f>
        <v>Jo Duncan</v>
      </c>
      <c r="O60" s="61" t="str">
        <f>VLOOKUP(A60,[1]RawData!A:DJ,77,FALSE)</f>
        <v/>
      </c>
      <c r="P60" s="60" t="str">
        <f>VLOOKUP(A60,[1]RawData!A:DJ,78,FALSE)</f>
        <v/>
      </c>
      <c r="Q60" s="57" t="str">
        <f>IF(F60="LIVE",IF(VLOOKUP(A60,[1]RawData!A:DJ,81,FALSE)="","No Delivery Team",VLOOKUP(A60,[1]RawData!A:DJ,81,FALSE)),"")</f>
        <v>Third Party SI / Service Provider</v>
      </c>
      <c r="R60" s="60" t="str">
        <f>VLOOKUP(A60,[1]RawData!A:DJ,80,FALSE)</f>
        <v/>
      </c>
      <c r="S60" s="57" t="str">
        <f>IF(F60="LIVE",IF(VLOOKUP(A60,[1]RawData!A:DJ,60,FALSE)="","No Date",VLOOKUP(A60,[1]RawData!A:DJ,60,FALSE)),"")</f>
        <v>No Date</v>
      </c>
      <c r="T60" s="57" t="str">
        <f>IF(VLOOKUP(A60,[1]RawData!A:DJ,61,FALSE)="","No Date",VLOOKUP(A60,[1]RawData!A:DJ,61,FALSE))</f>
        <v>No Date</v>
      </c>
      <c r="U60" s="57">
        <f>IF(F60="LIVE",IF(VLOOKUP(A60,[1]RawData!A:DJ,11,FALSE)="","No Date",VLOOKUP(A60,[1]RawData!A:DJ,11,FALSE)),"")</f>
        <v>43329</v>
      </c>
      <c r="V60" s="57" t="str">
        <f>IF(F60="LIVE",IF(VLOOKUP(A60,[1]RawData!A:DJ,82,FALSE)="","No Application",VLOOKUP(A60,[1]RawData!A:DJ,82,FALSE)),"")</f>
        <v>Birst</v>
      </c>
      <c r="W60" s="57" t="str">
        <f>IF(F60="LIVE",IF(VLOOKUP(A60,[1]RawData!A:DJ,83,FALSE)="","No Process",VLOOKUP(A60,[1]RawData!A:DJ,83,FALSE)),"")</f>
        <v>Other</v>
      </c>
      <c r="X60" s="57" t="str">
        <f>IF(F60="LIVE",IF(VLOOKUP(A60,[1]RawData!A:DJ,84,FALSE)="","No Delivery Effort",VLOOKUP(A60,[1]RawData!A:DJ,84,FALSE)),"")</f>
        <v>0-30 days</v>
      </c>
      <c r="Y60" s="60" t="b">
        <f>VLOOKUP(A60,[1]RawData!A:DJ,85,FALSE)</f>
        <v>0</v>
      </c>
      <c r="Z60" s="57" t="str">
        <f>IF((AND(F60="LIVE",Y60=TRUE)),IF(VLOOKUP(A60,[1]RawData!A:DJ,86,FALSE)="","No Workaround Accountability",VLOOKUP(A60,[1]RawData!A:DJ,86,FALSE)),"")</f>
        <v/>
      </c>
      <c r="AA60" s="57" t="str">
        <f>IF((AND(F60="LIVE",Y60=TRUE)),IF(VLOOKUP(A60,[1]RawData!A:DJ,98,FALSE)="","No Workaround Frequency",VLOOKUP(A60,[1]RawData!A:DJ,98,FALSE)),"")</f>
        <v/>
      </c>
      <c r="AB60" s="57" t="str">
        <f>IF((AND(F60="LIVE",Y60=TRUE)),IF(VLOOKUP(A60,[1]RawData!A:DJ,99,FALSE)="","No Xoserve FTEs",VLOOKUP(A60,[1]RawData!A:DJ,99,FALSE)),"")</f>
        <v/>
      </c>
      <c r="AC60" s="57" t="str">
        <f>IF((AND(F60="LIVE",Y60=TRUE)),IF(VLOOKUP(A60,[1]RawData!A:DJ,94,FALSE)="","No Workaround Intensity",VLOOKUP(A60,[1]RawData!A:DJ,94,FALSE)),"")</f>
        <v/>
      </c>
      <c r="AD60" s="57" t="str">
        <f>IF((AND(F60="LIVE",Y60=TRUE)),IF(VLOOKUP(A60,[1]RawData!A:DJ,87,FALSE)="","No Lifespan Date",VLOOKUP(A60,[1]RawData!A:DJ,87,FALSE)),"")</f>
        <v/>
      </c>
      <c r="AE60" s="57" t="str">
        <f>IF(F60="LIVE",IF(VLOOKUP(A60,[1]RawData!A:DJ,100,FALSE)="","No Change Driver",VLOOKUP(A60,[1]RawData!A:DJ,100,FALSE)),"")</f>
        <v>Xoserve Internal CR (business improvement initiative)</v>
      </c>
      <c r="AF60" s="57" t="str">
        <f>IF(F60="LIVE",IF(VLOOKUP(A60,[1]RawData!A:DJ,101,FALSE)="","No Change Beneficiary",VLOOKUP(A60,[1]RawData!A:DJ,101,FALSE)),"")</f>
        <v>Xoserve Only</v>
      </c>
      <c r="AG60" s="57" t="b">
        <f>VLOOKUP(A60,[1]RawData!A:DJ,102,FALSE)</f>
        <v>0</v>
      </c>
      <c r="AH60" s="57" t="b">
        <f>VLOOKUP(A60,[1]RawData!A:DJ,103,FALSE)</f>
        <v>0</v>
      </c>
      <c r="AI60" s="57" t="b">
        <f>VLOOKUP(A60,[1]RawData!A:DJ,104,FALSE)</f>
        <v>0</v>
      </c>
      <c r="AJ60" s="57" t="str">
        <f>IF(F60="LIVE",IF(VLOOKUP(A60,[1]RawData!A:DJ,106,FALSE)="","No DSC Service Area",VLOOKUP(A60,[1]RawData!A:DJ,106,FALSE)),"")</f>
        <v>Service Area 23: Internal</v>
      </c>
      <c r="AK60" s="57" t="str">
        <f>IF(F60="LIVE",IF(VLOOKUP(A60,[1]RawData!A:DJ,107,FALSE)="","No Number of impacted DSC Service Areas",VLOOKUP(A60,[1]RawData!A:DJ,107,FALSE)),"")</f>
        <v>None (Xoserve internal initiative)</v>
      </c>
      <c r="AL60" s="57" t="str">
        <f>IF(F60="LIVE",IF(VLOOKUP(A60,[1]RawData!A:DJ,108,FALSE)="","No Change Improvement Scale",VLOOKUP(A60,[1]RawData!A:DJ,108,FALSE)),"")</f>
        <v>Medium</v>
      </c>
      <c r="AM60" s="60" t="b">
        <f>VLOOKUP(A60,[1]RawData!A:DJ,88,FALSE)</f>
        <v>0</v>
      </c>
      <c r="AN60" s="60" t="b">
        <f>VLOOKUP(A60,[1]RawData!A:DJ,90,FALSE)</f>
        <v>0</v>
      </c>
      <c r="AO60" s="60" t="b">
        <f>VLOOKUP(A60,[1]RawData!A:DJ,89,FALSE)</f>
        <v>0</v>
      </c>
      <c r="AP60" s="60" t="b">
        <f>VLOOKUP(A60,[1]RawData!A:DJ,109,FALSE)</f>
        <v>0</v>
      </c>
      <c r="AQ60" s="60" t="b">
        <f>VLOOKUP(A60,[1]RawData!A:DJ,96,FALSE)</f>
        <v>0</v>
      </c>
      <c r="AR60" s="60" t="b">
        <f>VLOOKUP(A60,[1]RawData!A:DJ,110,FALSE)</f>
        <v>0</v>
      </c>
      <c r="AS60" s="57" t="str">
        <f>IF(VLOOKUP($A60,[1]RawData!$A:$DJ,111,FALSE)="","No Date",VLOOKUP($A60,[1]RawData!$A:$DJ,111,FALSE))</f>
        <v>No Date</v>
      </c>
      <c r="AT60" s="57" t="str">
        <f>IF(VLOOKUP($A60,[1]RawData!$A:$DJ,112,FALSE)="","No Date",VLOOKUP($A60,[1]RawData!$A:$DJ,112,FALSE))</f>
        <v>No Date</v>
      </c>
      <c r="AU60" s="57" t="str">
        <f>IF(VLOOKUP($A60,[1]RawData!$A:$DJ,114,FALSE)="","No Date",VLOOKUP($A60,[1]RawData!$A:$DJ,114,FALSE))</f>
        <v>No Date</v>
      </c>
      <c r="AV60" s="57" t="str">
        <f>IF(VLOOKUP($A60,[1]RawData!$A:$DJ,113,FALSE)="","No Date",VLOOKUP($A60,[1]RawData!$A:$DJ,113,FALSE))</f>
        <v>No Date</v>
      </c>
    </row>
    <row r="61" spans="1:48" s="56" customFormat="1" x14ac:dyDescent="0.25">
      <c r="A61" s="62" t="s">
        <v>136</v>
      </c>
      <c r="B61" s="54" t="str">
        <f>VLOOKUP(G61,[1]StatusMappings!A:B,2,FALSE)</f>
        <v>3. Change delivered, awaiting closure approval/sign-off</v>
      </c>
      <c r="D61" s="54" t="str">
        <f>VLOOKUP(A61,[1]RawData!A:DJ,2,FALSE)</f>
        <v>Solution to meet the obligations of UNC MOD 425V &amp; UNC MOD455</v>
      </c>
      <c r="E61" s="54" t="str">
        <f>VLOOKUP(A61,[1]RawData!A:DJ,20,FALSE)</f>
        <v>CP</v>
      </c>
      <c r="F61" s="51" t="str">
        <f>VLOOKUP(A61,[1]RawData!A:DJ,21,FALSE)</f>
        <v>LIVE</v>
      </c>
      <c r="G61" s="51" t="str">
        <f>VLOOKUP(A61,[1]RawData!A:DJ,3,FALSE)</f>
        <v>F1 - CCR/Closedown document in progress</v>
      </c>
      <c r="H61" s="58">
        <f t="shared" si="1"/>
        <v>0</v>
      </c>
      <c r="I61" s="58" t="str">
        <f>IF(ISNA(VLOOKUP(A61,[1]PrioritisationVariables!L:P,3,FALSE)),"",(VLOOKUP(A61,[1]PrioritisationVariables!L:P,3,FALSE)))</f>
        <v/>
      </c>
      <c r="J61" s="59" t="str">
        <f>IF(ISNA(VLOOKUP(A61,[1]PrioritisationVariables!L:P,5,FALSE)),"",(VLOOKUP(A61,[1]PrioritisationVariables!L:P,5,FALSE)))</f>
        <v/>
      </c>
      <c r="K61" s="57" t="str">
        <f>IF(F61="LIVE",IF(VLOOKUP(A61,[1]RawData!A:DJ,79,FALSE)="","No Platform",VLOOKUP(A61,[1]RawData!A:DJ,79,FALSE)),"")</f>
        <v>T &amp; SS</v>
      </c>
      <c r="L61" s="57">
        <f>IF(VLOOKUP(A61,[1]RawData!A:DJ,9,FALSE)="","No Date",VLOOKUP(A61,[1]RawData!A:DJ,9,FALSE))</f>
        <v>41879</v>
      </c>
      <c r="M61" s="60" t="str">
        <f>VLOOKUP(A61,[1]RawData!A:DJ,16,FALSE)</f>
        <v>Joanna Ferguson</v>
      </c>
      <c r="N61" s="57" t="str">
        <f>IF(F61="LIVE",IF(VLOOKUP(A61,[1]RawData!A:DJ,19,FALSE)="","No Project Manager",VLOOKUP(A61,[1]RawData!A:DJ,19,FALSE)),"")</f>
        <v>Jon Follows</v>
      </c>
      <c r="O61" s="61" t="str">
        <f>VLOOKUP(A61,[1]RawData!A:DJ,77,FALSE)</f>
        <v/>
      </c>
      <c r="P61" s="60" t="str">
        <f>VLOOKUP(A61,[1]RawData!A:DJ,78,FALSE)</f>
        <v/>
      </c>
      <c r="Q61" s="57" t="str">
        <f>IF(F61="LIVE",IF(VLOOKUP(A61,[1]RawData!A:DJ,81,FALSE)="","No Delivery Team",VLOOKUP(A61,[1]RawData!A:DJ,81,FALSE)),"")</f>
        <v>Third Party SI / Service Provider</v>
      </c>
      <c r="R61" s="60" t="str">
        <f>VLOOKUP(A61,[1]RawData!A:DJ,80,FALSE)</f>
        <v/>
      </c>
      <c r="S61" s="57">
        <f>IF(F61="LIVE",IF(VLOOKUP(A61,[1]RawData!A:DJ,60,FALSE)="","No Date",VLOOKUP(A61,[1]RawData!A:DJ,60,FALSE)),"")</f>
        <v>42194</v>
      </c>
      <c r="T61" s="57">
        <f>IF(VLOOKUP(A61,[1]RawData!A:DJ,61,FALSE)="","No Date",VLOOKUP(A61,[1]RawData!A:DJ,61,FALSE))</f>
        <v>42194</v>
      </c>
      <c r="U61" s="57">
        <f>IF(F61="LIVE",IF(VLOOKUP(A61,[1]RawData!A:DJ,11,FALSE)="","No Date",VLOOKUP(A61,[1]RawData!A:DJ,11,FALSE)),"")</f>
        <v>36558</v>
      </c>
      <c r="V61" s="57" t="str">
        <f>IF(F61="LIVE",IF(VLOOKUP(A61,[1]RawData!A:DJ,82,FALSE)="","No Application",VLOOKUP(A61,[1]RawData!A:DJ,82,FALSE)),"")</f>
        <v>ISU</v>
      </c>
      <c r="W61" s="57" t="str">
        <f>IF(F61="LIVE",IF(VLOOKUP(A61,[1]RawData!A:DJ,83,FALSE)="","No Process",VLOOKUP(A61,[1]RawData!A:DJ,83,FALSE)),"")</f>
        <v>SPA</v>
      </c>
      <c r="X61" s="57" t="str">
        <f>IF(F61="LIVE",IF(VLOOKUP(A61,[1]RawData!A:DJ,84,FALSE)="","No Delivery Effort",VLOOKUP(A61,[1]RawData!A:DJ,84,FALSE)),"")</f>
        <v>31-100days</v>
      </c>
      <c r="Y61" s="60" t="b">
        <f>VLOOKUP(A61,[1]RawData!A:DJ,85,FALSE)</f>
        <v>0</v>
      </c>
      <c r="Z61" s="57" t="str">
        <f>IF((AND(F61="LIVE",Y61=TRUE)),IF(VLOOKUP(A61,[1]RawData!A:DJ,86,FALSE)="","No Workaround Accountability",VLOOKUP(A61,[1]RawData!A:DJ,86,FALSE)),"")</f>
        <v/>
      </c>
      <c r="AA61" s="57" t="str">
        <f>IF((AND(F61="LIVE",Y61=TRUE)),IF(VLOOKUP(A61,[1]RawData!A:DJ,98,FALSE)="","No Workaround Frequency",VLOOKUP(A61,[1]RawData!A:DJ,98,FALSE)),"")</f>
        <v/>
      </c>
      <c r="AB61" s="57" t="str">
        <f>IF((AND(F61="LIVE",Y61=TRUE)),IF(VLOOKUP(A61,[1]RawData!A:DJ,99,FALSE)="","No Xoserve FTEs",VLOOKUP(A61,[1]RawData!A:DJ,99,FALSE)),"")</f>
        <v/>
      </c>
      <c r="AC61" s="57" t="str">
        <f>IF((AND(F61="LIVE",Y61=TRUE)),IF(VLOOKUP(A61,[1]RawData!A:DJ,94,FALSE)="","No Workaround Intensity",VLOOKUP(A61,[1]RawData!A:DJ,94,FALSE)),"")</f>
        <v/>
      </c>
      <c r="AD61" s="57" t="str">
        <f>IF((AND(F61="LIVE",Y61=TRUE)),IF(VLOOKUP(A61,[1]RawData!A:DJ,87,FALSE)="","No Lifespan Date",VLOOKUP(A61,[1]RawData!A:DJ,87,FALSE)),"")</f>
        <v/>
      </c>
      <c r="AE61" s="57" t="str">
        <f>IF(F61="LIVE",IF(VLOOKUP(A61,[1]RawData!A:DJ,100,FALSE)="","No Change Driver",VLOOKUP(A61,[1]RawData!A:DJ,100,FALSE)),"")</f>
        <v>No Change Driver</v>
      </c>
      <c r="AF61" s="57" t="str">
        <f>IF(F61="LIVE",IF(VLOOKUP(A61,[1]RawData!A:DJ,101,FALSE)="","No Change Beneficiary",VLOOKUP(A61,[1]RawData!A:DJ,101,FALSE)),"")</f>
        <v>No Change Beneficiary</v>
      </c>
      <c r="AG61" s="57" t="b">
        <f>VLOOKUP(A61,[1]RawData!A:DJ,102,FALSE)</f>
        <v>0</v>
      </c>
      <c r="AH61" s="57" t="b">
        <f>VLOOKUP(A61,[1]RawData!A:DJ,103,FALSE)</f>
        <v>1</v>
      </c>
      <c r="AI61" s="57" t="b">
        <f>VLOOKUP(A61,[1]RawData!A:DJ,104,FALSE)</f>
        <v>0</v>
      </c>
      <c r="AJ61" s="57" t="str">
        <f>IF(F61="LIVE",IF(VLOOKUP(A61,[1]RawData!A:DJ,106,FALSE)="","No DSC Service Area",VLOOKUP(A61,[1]RawData!A:DJ,106,FALSE)),"")</f>
        <v>Service Area 1: Manage Supply Point Registration</v>
      </c>
      <c r="AK61" s="57" t="str">
        <f>IF(F61="LIVE",IF(VLOOKUP(A61,[1]RawData!A:DJ,107,FALSE)="","No Number of impacted DSC Service Areas",VLOOKUP(A61,[1]RawData!A:DJ,107,FALSE)),"")</f>
        <v>One</v>
      </c>
      <c r="AL61" s="57" t="str">
        <f>IF(F61="LIVE",IF(VLOOKUP(A61,[1]RawData!A:DJ,108,FALSE)="","No Change Improvement Scale",VLOOKUP(A61,[1]RawData!A:DJ,108,FALSE)),"")</f>
        <v>Medium</v>
      </c>
      <c r="AM61" s="60" t="b">
        <f>VLOOKUP(A61,[1]RawData!A:DJ,88,FALSE)</f>
        <v>0</v>
      </c>
      <c r="AN61" s="60" t="b">
        <f>VLOOKUP(A61,[1]RawData!A:DJ,90,FALSE)</f>
        <v>0</v>
      </c>
      <c r="AO61" s="60" t="b">
        <f>VLOOKUP(A61,[1]RawData!A:DJ,89,FALSE)</f>
        <v>0</v>
      </c>
      <c r="AP61" s="60" t="b">
        <f>VLOOKUP(A61,[1]RawData!A:DJ,109,FALSE)</f>
        <v>0</v>
      </c>
      <c r="AQ61" s="60" t="b">
        <f>VLOOKUP(A61,[1]RawData!A:DJ,96,FALSE)</f>
        <v>0</v>
      </c>
      <c r="AR61" s="60" t="b">
        <f>VLOOKUP(A61,[1]RawData!A:DJ,110,FALSE)</f>
        <v>0</v>
      </c>
      <c r="AS61" s="57">
        <f>IF(VLOOKUP($A61,[1]RawData!$A:$DJ,111,FALSE)="","No Date",VLOOKUP($A61,[1]RawData!$A:$DJ,111,FALSE))</f>
        <v>41885</v>
      </c>
      <c r="AT61" s="57">
        <f>IF(VLOOKUP($A61,[1]RawData!$A:$DJ,112,FALSE)="","No Date",VLOOKUP($A61,[1]RawData!$A:$DJ,112,FALSE))</f>
        <v>42023</v>
      </c>
      <c r="AU61" s="57">
        <f>IF(VLOOKUP($A61,[1]RawData!$A:$DJ,114,FALSE)="","No Date",VLOOKUP($A61,[1]RawData!$A:$DJ,114,FALSE))</f>
        <v>42030</v>
      </c>
      <c r="AV61" s="57" t="str">
        <f>IF(VLOOKUP($A61,[1]RawData!$A:$DJ,113,FALSE)="","No Date",VLOOKUP($A61,[1]RawData!$A:$DJ,113,FALSE))</f>
        <v>No Date</v>
      </c>
    </row>
    <row r="62" spans="1:48" s="56" customFormat="1" x14ac:dyDescent="0.25">
      <c r="A62" s="62" t="s">
        <v>137</v>
      </c>
      <c r="B62" s="54" t="str">
        <f>VLOOKUP(G62,[1]StatusMappings!A:B,2,FALSE)</f>
        <v>3. Change delivered, awaiting closure approval/sign-off</v>
      </c>
      <c r="D62" s="54" t="str">
        <f>VLOOKUP(A62,[1]RawData!A:DJ,2,FALSE)</f>
        <v>Creation of a Service to Release Domestic Consumer Data to 
W’s &amp; TPI’s</v>
      </c>
      <c r="E62" s="54" t="str">
        <f>VLOOKUP(A62,[1]RawData!A:DJ,20,FALSE)</f>
        <v>CP</v>
      </c>
      <c r="F62" s="51" t="str">
        <f>VLOOKUP(A62,[1]RawData!A:DJ,21,FALSE)</f>
        <v>LIVE</v>
      </c>
      <c r="G62" s="51" t="str">
        <f>VLOOKUP(A62,[1]RawData!A:DJ,3,FALSE)</f>
        <v>F1 - CCR/Closedown document in progress</v>
      </c>
      <c r="H62" s="58">
        <f t="shared" si="1"/>
        <v>0</v>
      </c>
      <c r="I62" s="58" t="str">
        <f>IF(ISNA(VLOOKUP(A62,[1]PrioritisationVariables!L:P,3,FALSE)),"",(VLOOKUP(A62,[1]PrioritisationVariables!L:P,3,FALSE)))</f>
        <v/>
      </c>
      <c r="J62" s="59" t="str">
        <f>IF(ISNA(VLOOKUP(A62,[1]PrioritisationVariables!L:P,5,FALSE)),"",(VLOOKUP(A62,[1]PrioritisationVariables!L:P,5,FALSE)))</f>
        <v/>
      </c>
      <c r="K62" s="57" t="str">
        <f>IF(F62="LIVE",IF(VLOOKUP(A62,[1]RawData!A:DJ,79,FALSE)="","No Platform",VLOOKUP(A62,[1]RawData!A:DJ,79,FALSE)),"")</f>
        <v>T &amp; SS</v>
      </c>
      <c r="L62" s="57">
        <f>IF(VLOOKUP(A62,[1]RawData!A:DJ,9,FALSE)="","No Date",VLOOKUP(A62,[1]RawData!A:DJ,9,FALSE))</f>
        <v>42655</v>
      </c>
      <c r="M62" s="60" t="str">
        <f>VLOOKUP(A62,[1]RawData!A:DJ,16,FALSE)</f>
        <v>Jo Ferguson</v>
      </c>
      <c r="N62" s="57" t="str">
        <f>IF(F62="LIVE",IF(VLOOKUP(A62,[1]RawData!A:DJ,19,FALSE)="","No Project Manager",VLOOKUP(A62,[1]RawData!A:DJ,19,FALSE)),"")</f>
        <v>Charlie Haley</v>
      </c>
      <c r="O62" s="61" t="str">
        <f>VLOOKUP(A62,[1]RawData!A:DJ,77,FALSE)</f>
        <v/>
      </c>
      <c r="P62" s="60" t="str">
        <f>VLOOKUP(A62,[1]RawData!A:DJ,78,FALSE)</f>
        <v/>
      </c>
      <c r="Q62" s="57" t="str">
        <f>IF(F62="LIVE",IF(VLOOKUP(A62,[1]RawData!A:DJ,81,FALSE)="","No Delivery Team",VLOOKUP(A62,[1]RawData!A:DJ,81,FALSE)),"")</f>
        <v>Third Party SI / Service Provider</v>
      </c>
      <c r="R62" s="60" t="str">
        <f>VLOOKUP(A62,[1]RawData!A:DJ,80,FALSE)</f>
        <v/>
      </c>
      <c r="S62" s="57">
        <f>IF(F62="LIVE",IF(VLOOKUP(A62,[1]RawData!A:DJ,60,FALSE)="","No Date",VLOOKUP(A62,[1]RawData!A:DJ,60,FALSE)),"")</f>
        <v>42947</v>
      </c>
      <c r="T62" s="57">
        <f>IF(VLOOKUP(A62,[1]RawData!A:DJ,61,FALSE)="","No Date",VLOOKUP(A62,[1]RawData!A:DJ,61,FALSE))</f>
        <v>42947</v>
      </c>
      <c r="U62" s="57">
        <f>IF(F62="LIVE",IF(VLOOKUP(A62,[1]RawData!A:DJ,11,FALSE)="","No Date",VLOOKUP(A62,[1]RawData!A:DJ,11,FALSE)),"")</f>
        <v>36558</v>
      </c>
      <c r="V62" s="57" t="str">
        <f>IF(F62="LIVE",IF(VLOOKUP(A62,[1]RawData!A:DJ,82,FALSE)="","No Application",VLOOKUP(A62,[1]RawData!A:DJ,82,FALSE)),"")</f>
        <v>ISU</v>
      </c>
      <c r="W62" s="57" t="str">
        <f>IF(F62="LIVE",IF(VLOOKUP(A62,[1]RawData!A:DJ,83,FALSE)="","No Process",VLOOKUP(A62,[1]RawData!A:DJ,83,FALSE)),"")</f>
        <v>Other</v>
      </c>
      <c r="X62" s="57" t="str">
        <f>IF(F62="LIVE",IF(VLOOKUP(A62,[1]RawData!A:DJ,84,FALSE)="","No Delivery Effort",VLOOKUP(A62,[1]RawData!A:DJ,84,FALSE)),"")</f>
        <v>31-100days</v>
      </c>
      <c r="Y62" s="60" t="b">
        <f>VLOOKUP(A62,[1]RawData!A:DJ,85,FALSE)</f>
        <v>0</v>
      </c>
      <c r="Z62" s="57" t="str">
        <f>IF((AND(F62="LIVE",Y62=TRUE)),IF(VLOOKUP(A62,[1]RawData!A:DJ,86,FALSE)="","No Workaround Accountability",VLOOKUP(A62,[1]RawData!A:DJ,86,FALSE)),"")</f>
        <v/>
      </c>
      <c r="AA62" s="57" t="str">
        <f>IF((AND(F62="LIVE",Y62=TRUE)),IF(VLOOKUP(A62,[1]RawData!A:DJ,98,FALSE)="","No Workaround Frequency",VLOOKUP(A62,[1]RawData!A:DJ,98,FALSE)),"")</f>
        <v/>
      </c>
      <c r="AB62" s="57" t="str">
        <f>IF((AND(F62="LIVE",Y62=TRUE)),IF(VLOOKUP(A62,[1]RawData!A:DJ,99,FALSE)="","No Xoserve FTEs",VLOOKUP(A62,[1]RawData!A:DJ,99,FALSE)),"")</f>
        <v/>
      </c>
      <c r="AC62" s="57" t="str">
        <f>IF((AND(F62="LIVE",Y62=TRUE)),IF(VLOOKUP(A62,[1]RawData!A:DJ,94,FALSE)="","No Workaround Intensity",VLOOKUP(A62,[1]RawData!A:DJ,94,FALSE)),"")</f>
        <v/>
      </c>
      <c r="AD62" s="57" t="str">
        <f>IF((AND(F62="LIVE",Y62=TRUE)),IF(VLOOKUP(A62,[1]RawData!A:DJ,87,FALSE)="","No Lifespan Date",VLOOKUP(A62,[1]RawData!A:DJ,87,FALSE)),"")</f>
        <v/>
      </c>
      <c r="AE62" s="57" t="str">
        <f>IF(F62="LIVE",IF(VLOOKUP(A62,[1]RawData!A:DJ,100,FALSE)="","No Change Driver",VLOOKUP(A62,[1]RawData!A:DJ,100,FALSE)),"")</f>
        <v>No Change Driver</v>
      </c>
      <c r="AF62" s="57" t="str">
        <f>IF(F62="LIVE",IF(VLOOKUP(A62,[1]RawData!A:DJ,101,FALSE)="","No Change Beneficiary",VLOOKUP(A62,[1]RawData!A:DJ,101,FALSE)),"")</f>
        <v>No Change Beneficiary</v>
      </c>
      <c r="AG62" s="57" t="b">
        <f>VLOOKUP(A62,[1]RawData!A:DJ,102,FALSE)</f>
        <v>0</v>
      </c>
      <c r="AH62" s="57" t="b">
        <f>VLOOKUP(A62,[1]RawData!A:DJ,103,FALSE)</f>
        <v>0</v>
      </c>
      <c r="AI62" s="57" t="b">
        <f>VLOOKUP(A62,[1]RawData!A:DJ,104,FALSE)</f>
        <v>0</v>
      </c>
      <c r="AJ62" s="57" t="str">
        <f>IF(F62="LIVE",IF(VLOOKUP(A62,[1]RawData!A:DJ,106,FALSE)="","No DSC Service Area",VLOOKUP(A62,[1]RawData!A:DJ,106,FALSE)),"")</f>
        <v>Service Area 24: Additional Service Request or Third Party Request</v>
      </c>
      <c r="AK62" s="57" t="str">
        <f>IF(F62="LIVE",IF(VLOOKUP(A62,[1]RawData!A:DJ,107,FALSE)="","No Number of impacted DSC Service Areas",VLOOKUP(A62,[1]RawData!A:DJ,107,FALSE)),"")</f>
        <v>Five to Twenty</v>
      </c>
      <c r="AL62" s="57" t="str">
        <f>IF(F62="LIVE",IF(VLOOKUP(A62,[1]RawData!A:DJ,108,FALSE)="","No Change Improvement Scale",VLOOKUP(A62,[1]RawData!A:DJ,108,FALSE)),"")</f>
        <v>Medium</v>
      </c>
      <c r="AM62" s="60" t="b">
        <f>VLOOKUP(A62,[1]RawData!A:DJ,88,FALSE)</f>
        <v>0</v>
      </c>
      <c r="AN62" s="60" t="b">
        <f>VLOOKUP(A62,[1]RawData!A:DJ,90,FALSE)</f>
        <v>0</v>
      </c>
      <c r="AO62" s="60" t="b">
        <f>VLOOKUP(A62,[1]RawData!A:DJ,89,FALSE)</f>
        <v>0</v>
      </c>
      <c r="AP62" s="60" t="b">
        <f>VLOOKUP(A62,[1]RawData!A:DJ,109,FALSE)</f>
        <v>0</v>
      </c>
      <c r="AQ62" s="60" t="b">
        <f>VLOOKUP(A62,[1]RawData!A:DJ,96,FALSE)</f>
        <v>0</v>
      </c>
      <c r="AR62" s="60" t="b">
        <f>VLOOKUP(A62,[1]RawData!A:DJ,110,FALSE)</f>
        <v>0</v>
      </c>
      <c r="AS62" s="57" t="str">
        <f>IF(VLOOKUP($A62,[1]RawData!$A:$DJ,111,FALSE)="","No Date",VLOOKUP($A62,[1]RawData!$A:$DJ,111,FALSE))</f>
        <v>No Date</v>
      </c>
      <c r="AT62" s="57" t="str">
        <f>IF(VLOOKUP($A62,[1]RawData!$A:$DJ,112,FALSE)="","No Date",VLOOKUP($A62,[1]RawData!$A:$DJ,112,FALSE))</f>
        <v>No Date</v>
      </c>
      <c r="AU62" s="57">
        <f>IF(VLOOKUP($A62,[1]RawData!$A:$DJ,114,FALSE)="","No Date",VLOOKUP($A62,[1]RawData!$A:$DJ,114,FALSE))</f>
        <v>42866</v>
      </c>
      <c r="AV62" s="57" t="str">
        <f>IF(VLOOKUP($A62,[1]RawData!$A:$DJ,113,FALSE)="","No Date",VLOOKUP($A62,[1]RawData!$A:$DJ,113,FALSE))</f>
        <v>No Date</v>
      </c>
    </row>
    <row r="63" spans="1:48" s="56" customFormat="1" x14ac:dyDescent="0.25">
      <c r="A63" s="62" t="s">
        <v>138</v>
      </c>
      <c r="B63" s="54" t="str">
        <f>VLOOKUP(G63,[1]StatusMappings!A:B,2,FALSE)</f>
        <v>3. Change delivered, awaiting closure approval/sign-off</v>
      </c>
      <c r="D63" s="54" t="str">
        <f>VLOOKUP(A63,[1]RawData!A:DJ,2,FALSE)</f>
        <v>Billing History by all NTS capacity / commodity related charges (2003 - 2013)</v>
      </c>
      <c r="E63" s="54" t="str">
        <f>VLOOKUP(A63,[1]RawData!A:DJ,20,FALSE)</f>
        <v>CP</v>
      </c>
      <c r="F63" s="51" t="str">
        <f>VLOOKUP(A63,[1]RawData!A:DJ,21,FALSE)</f>
        <v>LIVE</v>
      </c>
      <c r="G63" s="51" t="str">
        <f>VLOOKUP(A63,[1]RawData!A:DJ,3,FALSE)</f>
        <v>F1 - CCR/Closedown document in progress</v>
      </c>
      <c r="H63" s="58">
        <f t="shared" si="1"/>
        <v>0</v>
      </c>
      <c r="I63" s="58" t="str">
        <f>IF(ISNA(VLOOKUP(A63,[1]PrioritisationVariables!L:P,3,FALSE)),"",(VLOOKUP(A63,[1]PrioritisationVariables!L:P,3,FALSE)))</f>
        <v/>
      </c>
      <c r="J63" s="59" t="str">
        <f>IF(ISNA(VLOOKUP(A63,[1]PrioritisationVariables!L:P,5,FALSE)),"",(VLOOKUP(A63,[1]PrioritisationVariables!L:P,5,FALSE)))</f>
        <v/>
      </c>
      <c r="K63" s="57" t="str">
        <f>IF(F63="LIVE",IF(VLOOKUP(A63,[1]RawData!A:DJ,79,FALSE)="","No Platform",VLOOKUP(A63,[1]RawData!A:DJ,79,FALSE)),"")</f>
        <v>T &amp; SS</v>
      </c>
      <c r="L63" s="57">
        <f>IF(VLOOKUP(A63,[1]RawData!A:DJ,9,FALSE)="","No Date",VLOOKUP(A63,[1]RawData!A:DJ,9,FALSE))</f>
        <v>41775</v>
      </c>
      <c r="M63" s="60" t="str">
        <f>VLOOKUP(A63,[1]RawData!A:DJ,16,FALSE)</f>
        <v>Sean McGoldrick</v>
      </c>
      <c r="N63" s="57" t="str">
        <f>IF(F63="LIVE",IF(VLOOKUP(A63,[1]RawData!A:DJ,19,FALSE)="","No Project Manager",VLOOKUP(A63,[1]RawData!A:DJ,19,FALSE)),"")</f>
        <v>Charlie Haley</v>
      </c>
      <c r="O63" s="61" t="str">
        <f>VLOOKUP(A63,[1]RawData!A:DJ,77,FALSE)</f>
        <v/>
      </c>
      <c r="P63" s="60" t="str">
        <f>VLOOKUP(A63,[1]RawData!A:DJ,78,FALSE)</f>
        <v/>
      </c>
      <c r="Q63" s="57" t="str">
        <f>IF(F63="LIVE",IF(VLOOKUP(A63,[1]RawData!A:DJ,81,FALSE)="","No Delivery Team",VLOOKUP(A63,[1]RawData!A:DJ,81,FALSE)),"")</f>
        <v>Third Party SI / Service Provider</v>
      </c>
      <c r="R63" s="60" t="str">
        <f>VLOOKUP(A63,[1]RawData!A:DJ,80,FALSE)</f>
        <v/>
      </c>
      <c r="S63" s="57">
        <f>IF(F63="LIVE",IF(VLOOKUP(A63,[1]RawData!A:DJ,60,FALSE)="","No Date",VLOOKUP(A63,[1]RawData!A:DJ,60,FALSE)),"")</f>
        <v>41920</v>
      </c>
      <c r="T63" s="57">
        <f>IF(VLOOKUP(A63,[1]RawData!A:DJ,61,FALSE)="","No Date",VLOOKUP(A63,[1]RawData!A:DJ,61,FALSE))</f>
        <v>41920</v>
      </c>
      <c r="U63" s="57">
        <f>IF(F63="LIVE",IF(VLOOKUP(A63,[1]RawData!A:DJ,11,FALSE)="","No Date",VLOOKUP(A63,[1]RawData!A:DJ,11,FALSE)),"")</f>
        <v>36558</v>
      </c>
      <c r="V63" s="57" t="str">
        <f>IF(F63="LIVE",IF(VLOOKUP(A63,[1]RawData!A:DJ,82,FALSE)="","No Application",VLOOKUP(A63,[1]RawData!A:DJ,82,FALSE)),"")</f>
        <v>ISU</v>
      </c>
      <c r="W63" s="57" t="str">
        <f>IF(F63="LIVE",IF(VLOOKUP(A63,[1]RawData!A:DJ,83,FALSE)="","No Process",VLOOKUP(A63,[1]RawData!A:DJ,83,FALSE)),"")</f>
        <v>Invoicing</v>
      </c>
      <c r="X63" s="57" t="str">
        <f>IF(F63="LIVE",IF(VLOOKUP(A63,[1]RawData!A:DJ,84,FALSE)="","No Delivery Effort",VLOOKUP(A63,[1]RawData!A:DJ,84,FALSE)),"")</f>
        <v>31-100days</v>
      </c>
      <c r="Y63" s="60" t="b">
        <f>VLOOKUP(A63,[1]RawData!A:DJ,85,FALSE)</f>
        <v>0</v>
      </c>
      <c r="Z63" s="57" t="str">
        <f>IF((AND(F63="LIVE",Y63=TRUE)),IF(VLOOKUP(A63,[1]RawData!A:DJ,86,FALSE)="","No Workaround Accountability",VLOOKUP(A63,[1]RawData!A:DJ,86,FALSE)),"")</f>
        <v/>
      </c>
      <c r="AA63" s="57" t="str">
        <f>IF((AND(F63="LIVE",Y63=TRUE)),IF(VLOOKUP(A63,[1]RawData!A:DJ,98,FALSE)="","No Workaround Frequency",VLOOKUP(A63,[1]RawData!A:DJ,98,FALSE)),"")</f>
        <v/>
      </c>
      <c r="AB63" s="57" t="str">
        <f>IF((AND(F63="LIVE",Y63=TRUE)),IF(VLOOKUP(A63,[1]RawData!A:DJ,99,FALSE)="","No Xoserve FTEs",VLOOKUP(A63,[1]RawData!A:DJ,99,FALSE)),"")</f>
        <v/>
      </c>
      <c r="AC63" s="57" t="str">
        <f>IF((AND(F63="LIVE",Y63=TRUE)),IF(VLOOKUP(A63,[1]RawData!A:DJ,94,FALSE)="","No Workaround Intensity",VLOOKUP(A63,[1]RawData!A:DJ,94,FALSE)),"")</f>
        <v/>
      </c>
      <c r="AD63" s="57" t="str">
        <f>IF((AND(F63="LIVE",Y63=TRUE)),IF(VLOOKUP(A63,[1]RawData!A:DJ,87,FALSE)="","No Lifespan Date",VLOOKUP(A63,[1]RawData!A:DJ,87,FALSE)),"")</f>
        <v/>
      </c>
      <c r="AE63" s="57" t="str">
        <f>IF(F63="LIVE",IF(VLOOKUP(A63,[1]RawData!A:DJ,100,FALSE)="","No Change Driver",VLOOKUP(A63,[1]RawData!A:DJ,100,FALSE)),"")</f>
        <v>No Change Driver</v>
      </c>
      <c r="AF63" s="57" t="str">
        <f>IF(F63="LIVE",IF(VLOOKUP(A63,[1]RawData!A:DJ,101,FALSE)="","No Change Beneficiary",VLOOKUP(A63,[1]RawData!A:DJ,101,FALSE)),"")</f>
        <v>No Change Beneficiary</v>
      </c>
      <c r="AG63" s="57" t="b">
        <f>VLOOKUP(A63,[1]RawData!A:DJ,102,FALSE)</f>
        <v>0</v>
      </c>
      <c r="AH63" s="57" t="b">
        <f>VLOOKUP(A63,[1]RawData!A:DJ,103,FALSE)</f>
        <v>0</v>
      </c>
      <c r="AI63" s="57" t="b">
        <f>VLOOKUP(A63,[1]RawData!A:DJ,104,FALSE)</f>
        <v>0</v>
      </c>
      <c r="AJ63" s="57" t="str">
        <f>IF(F63="LIVE",IF(VLOOKUP(A63,[1]RawData!A:DJ,106,FALSE)="","No DSC Service Area",VLOOKUP(A63,[1]RawData!A:DJ,106,FALSE)),"")</f>
        <v>Service Area 8: Credit Risk Management (including Cash Collection) and Management of Neutrality Accounting Processes</v>
      </c>
      <c r="AK63" s="57" t="str">
        <f>IF(F63="LIVE",IF(VLOOKUP(A63,[1]RawData!A:DJ,107,FALSE)="","No Number of impacted DSC Service Areas",VLOOKUP(A63,[1]RawData!A:DJ,107,FALSE)),"")</f>
        <v>Two to Five</v>
      </c>
      <c r="AL63" s="57" t="str">
        <f>IF(F63="LIVE",IF(VLOOKUP(A63,[1]RawData!A:DJ,108,FALSE)="","No Change Improvement Scale",VLOOKUP(A63,[1]RawData!A:DJ,108,FALSE)),"")</f>
        <v>Medium</v>
      </c>
      <c r="AM63" s="60" t="b">
        <f>VLOOKUP(A63,[1]RawData!A:DJ,88,FALSE)</f>
        <v>0</v>
      </c>
      <c r="AN63" s="60" t="b">
        <f>VLOOKUP(A63,[1]RawData!A:DJ,90,FALSE)</f>
        <v>0</v>
      </c>
      <c r="AO63" s="60" t="b">
        <f>VLOOKUP(A63,[1]RawData!A:DJ,89,FALSE)</f>
        <v>0</v>
      </c>
      <c r="AP63" s="60" t="b">
        <f>VLOOKUP(A63,[1]RawData!A:DJ,109,FALSE)</f>
        <v>0</v>
      </c>
      <c r="AQ63" s="60" t="b">
        <f>VLOOKUP(A63,[1]RawData!A:DJ,96,FALSE)</f>
        <v>0</v>
      </c>
      <c r="AR63" s="60" t="b">
        <f>VLOOKUP(A63,[1]RawData!A:DJ,110,FALSE)</f>
        <v>0</v>
      </c>
      <c r="AS63" s="57" t="str">
        <f>IF(VLOOKUP($A63,[1]RawData!$A:$DJ,111,FALSE)="","No Date",VLOOKUP($A63,[1]RawData!$A:$DJ,111,FALSE))</f>
        <v>No Date</v>
      </c>
      <c r="AT63" s="57" t="str">
        <f>IF(VLOOKUP($A63,[1]RawData!$A:$DJ,112,FALSE)="","No Date",VLOOKUP($A63,[1]RawData!$A:$DJ,112,FALSE))</f>
        <v>No Date</v>
      </c>
      <c r="AU63" s="57" t="str">
        <f>IF(VLOOKUP($A63,[1]RawData!$A:$DJ,114,FALSE)="","No Date",VLOOKUP($A63,[1]RawData!$A:$DJ,114,FALSE))</f>
        <v>No Date</v>
      </c>
      <c r="AV63" s="57" t="str">
        <f>IF(VLOOKUP($A63,[1]RawData!$A:$DJ,113,FALSE)="","No Date",VLOOKUP($A63,[1]RawData!$A:$DJ,113,FALSE))</f>
        <v>No Date</v>
      </c>
    </row>
    <row r="64" spans="1:48" s="56" customFormat="1" x14ac:dyDescent="0.25">
      <c r="A64" s="62" t="s">
        <v>139</v>
      </c>
      <c r="B64" s="54" t="str">
        <f>VLOOKUP(G64,[1]StatusMappings!A:B,2,FALSE)</f>
        <v>3. Change delivered, awaiting closure approval/sign-off</v>
      </c>
      <c r="D64" s="54" t="str">
        <f>VLOOKUP(A64,[1]RawData!A:DJ,2,FALSE)</f>
        <v>Correction of CWV data on the National Grid Operational website as a result of incorrect weather flows for NE LDZ</v>
      </c>
      <c r="E64" s="54" t="str">
        <f>VLOOKUP(A64,[1]RawData!A:DJ,20,FALSE)</f>
        <v>CP</v>
      </c>
      <c r="F64" s="51" t="str">
        <f>VLOOKUP(A64,[1]RawData!A:DJ,21,FALSE)</f>
        <v>LIVE</v>
      </c>
      <c r="G64" s="51" t="str">
        <f>VLOOKUP(A64,[1]RawData!A:DJ,3,FALSE)</f>
        <v>F1 - CCR/Closedown document in progress</v>
      </c>
      <c r="H64" s="58">
        <f t="shared" si="1"/>
        <v>0</v>
      </c>
      <c r="I64" s="58" t="str">
        <f>IF(ISNA(VLOOKUP(A64,[1]PrioritisationVariables!L:P,3,FALSE)),"",(VLOOKUP(A64,[1]PrioritisationVariables!L:P,3,FALSE)))</f>
        <v/>
      </c>
      <c r="J64" s="59" t="str">
        <f>IF(ISNA(VLOOKUP(A64,[1]PrioritisationVariables!L:P,5,FALSE)),"",(VLOOKUP(A64,[1]PrioritisationVariables!L:P,5,FALSE)))</f>
        <v/>
      </c>
      <c r="K64" s="57" t="str">
        <f>IF(F64="LIVE",IF(VLOOKUP(A64,[1]RawData!A:DJ,79,FALSE)="","No Platform",VLOOKUP(A64,[1]RawData!A:DJ,79,FALSE)),"")</f>
        <v>T &amp; SS</v>
      </c>
      <c r="L64" s="57">
        <f>IF(VLOOKUP(A64,[1]RawData!A:DJ,9,FALSE)="","No Date",VLOOKUP(A64,[1]RawData!A:DJ,9,FALSE))</f>
        <v>41808</v>
      </c>
      <c r="M64" s="60" t="str">
        <f>VLOOKUP(A64,[1]RawData!A:DJ,16,FALSE)</f>
        <v>Joanna Ferguson</v>
      </c>
      <c r="N64" s="57" t="str">
        <f>IF(F64="LIVE",IF(VLOOKUP(A64,[1]RawData!A:DJ,19,FALSE)="","No Project Manager",VLOOKUP(A64,[1]RawData!A:DJ,19,FALSE)),"")</f>
        <v>Charlie Haley</v>
      </c>
      <c r="O64" s="61" t="str">
        <f>VLOOKUP(A64,[1]RawData!A:DJ,77,FALSE)</f>
        <v/>
      </c>
      <c r="P64" s="60" t="str">
        <f>VLOOKUP(A64,[1]RawData!A:DJ,78,FALSE)</f>
        <v/>
      </c>
      <c r="Q64" s="57" t="str">
        <f>IF(F64="LIVE",IF(VLOOKUP(A64,[1]RawData!A:DJ,81,FALSE)="","No Delivery Team",VLOOKUP(A64,[1]RawData!A:DJ,81,FALSE)),"")</f>
        <v>Third Party SI / Service Provider</v>
      </c>
      <c r="R64" s="60" t="str">
        <f>VLOOKUP(A64,[1]RawData!A:DJ,80,FALSE)</f>
        <v/>
      </c>
      <c r="S64" s="57">
        <f>IF(F64="LIVE",IF(VLOOKUP(A64,[1]RawData!A:DJ,60,FALSE)="","No Date",VLOOKUP(A64,[1]RawData!A:DJ,60,FALSE)),"")</f>
        <v>41813</v>
      </c>
      <c r="T64" s="57">
        <f>IF(VLOOKUP(A64,[1]RawData!A:DJ,61,FALSE)="","No Date",VLOOKUP(A64,[1]RawData!A:DJ,61,FALSE))</f>
        <v>41813</v>
      </c>
      <c r="U64" s="57">
        <f>IF(F64="LIVE",IF(VLOOKUP(A64,[1]RawData!A:DJ,11,FALSE)="","No Date",VLOOKUP(A64,[1]RawData!A:DJ,11,FALSE)),"")</f>
        <v>36558</v>
      </c>
      <c r="V64" s="57" t="str">
        <f>IF(F64="LIVE",IF(VLOOKUP(A64,[1]RawData!A:DJ,82,FALSE)="","No Application",VLOOKUP(A64,[1]RawData!A:DJ,82,FALSE)),"")</f>
        <v>ISU</v>
      </c>
      <c r="W64" s="57" t="str">
        <f>IF(F64="LIVE",IF(VLOOKUP(A64,[1]RawData!A:DJ,83,FALSE)="","No Process",VLOOKUP(A64,[1]RawData!A:DJ,83,FALSE)),"")</f>
        <v>Other</v>
      </c>
      <c r="X64" s="57" t="str">
        <f>IF(F64="LIVE",IF(VLOOKUP(A64,[1]RawData!A:DJ,84,FALSE)="","No Delivery Effort",VLOOKUP(A64,[1]RawData!A:DJ,84,FALSE)),"")</f>
        <v>31-100days</v>
      </c>
      <c r="Y64" s="60" t="b">
        <f>VLOOKUP(A64,[1]RawData!A:DJ,85,FALSE)</f>
        <v>0</v>
      </c>
      <c r="Z64" s="57" t="str">
        <f>IF((AND(F64="LIVE",Y64=TRUE)),IF(VLOOKUP(A64,[1]RawData!A:DJ,86,FALSE)="","No Workaround Accountability",VLOOKUP(A64,[1]RawData!A:DJ,86,FALSE)),"")</f>
        <v/>
      </c>
      <c r="AA64" s="57" t="str">
        <f>IF((AND(F64="LIVE",Y64=TRUE)),IF(VLOOKUP(A64,[1]RawData!A:DJ,98,FALSE)="","No Workaround Frequency",VLOOKUP(A64,[1]RawData!A:DJ,98,FALSE)),"")</f>
        <v/>
      </c>
      <c r="AB64" s="57" t="str">
        <f>IF((AND(F64="LIVE",Y64=TRUE)),IF(VLOOKUP(A64,[1]RawData!A:DJ,99,FALSE)="","No Xoserve FTEs",VLOOKUP(A64,[1]RawData!A:DJ,99,FALSE)),"")</f>
        <v/>
      </c>
      <c r="AC64" s="57" t="str">
        <f>IF((AND(F64="LIVE",Y64=TRUE)),IF(VLOOKUP(A64,[1]RawData!A:DJ,94,FALSE)="","No Workaround Intensity",VLOOKUP(A64,[1]RawData!A:DJ,94,FALSE)),"")</f>
        <v/>
      </c>
      <c r="AD64" s="57" t="str">
        <f>IF((AND(F64="LIVE",Y64=TRUE)),IF(VLOOKUP(A64,[1]RawData!A:DJ,87,FALSE)="","No Lifespan Date",VLOOKUP(A64,[1]RawData!A:DJ,87,FALSE)),"")</f>
        <v/>
      </c>
      <c r="AE64" s="57" t="str">
        <f>IF(F64="LIVE",IF(VLOOKUP(A64,[1]RawData!A:DJ,100,FALSE)="","No Change Driver",VLOOKUP(A64,[1]RawData!A:DJ,100,FALSE)),"")</f>
        <v>No Change Driver</v>
      </c>
      <c r="AF64" s="57" t="str">
        <f>IF(F64="LIVE",IF(VLOOKUP(A64,[1]RawData!A:DJ,101,FALSE)="","No Change Beneficiary",VLOOKUP(A64,[1]RawData!A:DJ,101,FALSE)),"")</f>
        <v>No Change Beneficiary</v>
      </c>
      <c r="AG64" s="57" t="b">
        <f>VLOOKUP(A64,[1]RawData!A:DJ,102,FALSE)</f>
        <v>0</v>
      </c>
      <c r="AH64" s="57" t="b">
        <f>VLOOKUP(A64,[1]RawData!A:DJ,103,FALSE)</f>
        <v>0</v>
      </c>
      <c r="AI64" s="57" t="b">
        <f>VLOOKUP(A64,[1]RawData!A:DJ,104,FALSE)</f>
        <v>0</v>
      </c>
      <c r="AJ64" s="57" t="str">
        <f>IF(F64="LIVE",IF(VLOOKUP(A64,[1]RawData!A:DJ,106,FALSE)="","No DSC Service Area",VLOOKUP(A64,[1]RawData!A:DJ,106,FALSE)),"")</f>
        <v>Service Area 15: Demand Estimation</v>
      </c>
      <c r="AK64" s="57" t="str">
        <f>IF(F64="LIVE",IF(VLOOKUP(A64,[1]RawData!A:DJ,107,FALSE)="","No Number of impacted DSC Service Areas",VLOOKUP(A64,[1]RawData!A:DJ,107,FALSE)),"")</f>
        <v>One</v>
      </c>
      <c r="AL64" s="57" t="str">
        <f>IF(F64="LIVE",IF(VLOOKUP(A64,[1]RawData!A:DJ,108,FALSE)="","No Change Improvement Scale",VLOOKUP(A64,[1]RawData!A:DJ,108,FALSE)),"")</f>
        <v>Medium</v>
      </c>
      <c r="AM64" s="60" t="b">
        <f>VLOOKUP(A64,[1]RawData!A:DJ,88,FALSE)</f>
        <v>0</v>
      </c>
      <c r="AN64" s="60" t="b">
        <f>VLOOKUP(A64,[1]RawData!A:DJ,90,FALSE)</f>
        <v>0</v>
      </c>
      <c r="AO64" s="60" t="b">
        <f>VLOOKUP(A64,[1]RawData!A:DJ,89,FALSE)</f>
        <v>0</v>
      </c>
      <c r="AP64" s="60" t="b">
        <f>VLOOKUP(A64,[1]RawData!A:DJ,109,FALSE)</f>
        <v>0</v>
      </c>
      <c r="AQ64" s="60" t="b">
        <f>VLOOKUP(A64,[1]RawData!A:DJ,96,FALSE)</f>
        <v>0</v>
      </c>
      <c r="AR64" s="60" t="b">
        <f>VLOOKUP(A64,[1]RawData!A:DJ,110,FALSE)</f>
        <v>0</v>
      </c>
      <c r="AS64" s="57" t="str">
        <f>IF(VLOOKUP($A64,[1]RawData!$A:$DJ,111,FALSE)="","No Date",VLOOKUP($A64,[1]RawData!$A:$DJ,111,FALSE))</f>
        <v>No Date</v>
      </c>
      <c r="AT64" s="57" t="str">
        <f>IF(VLOOKUP($A64,[1]RawData!$A:$DJ,112,FALSE)="","No Date",VLOOKUP($A64,[1]RawData!$A:$DJ,112,FALSE))</f>
        <v>No Date</v>
      </c>
      <c r="AU64" s="57" t="str">
        <f>IF(VLOOKUP($A64,[1]RawData!$A:$DJ,114,FALSE)="","No Date",VLOOKUP($A64,[1]RawData!$A:$DJ,114,FALSE))</f>
        <v>No Date</v>
      </c>
      <c r="AV64" s="57" t="str">
        <f>IF(VLOOKUP($A64,[1]RawData!$A:$DJ,113,FALSE)="","No Date",VLOOKUP($A64,[1]RawData!$A:$DJ,113,FALSE))</f>
        <v>No Date</v>
      </c>
    </row>
    <row r="65" spans="1:48" s="56" customFormat="1" x14ac:dyDescent="0.25">
      <c r="A65" s="62" t="s">
        <v>140</v>
      </c>
      <c r="B65" s="54" t="str">
        <f>VLOOKUP(G65,[1]StatusMappings!A:B,2,FALSE)</f>
        <v>3. Change delivered, awaiting closure approval/sign-off</v>
      </c>
      <c r="D65" s="54" t="str">
        <f>VLOOKUP(A65,[1]RawData!A:DJ,2,FALSE)</f>
        <v>Billing History by all NTS capacity / commodity related charges (applicable dates in 2014 to Nexus implementation)</v>
      </c>
      <c r="E65" s="54" t="str">
        <f>VLOOKUP(A65,[1]RawData!A:DJ,20,FALSE)</f>
        <v>CP</v>
      </c>
      <c r="F65" s="51" t="str">
        <f>VLOOKUP(A65,[1]RawData!A:DJ,21,FALSE)</f>
        <v>LIVE</v>
      </c>
      <c r="G65" s="51" t="str">
        <f>VLOOKUP(A65,[1]RawData!A:DJ,3,FALSE)</f>
        <v>F1 - CCR/Closedown document in progress</v>
      </c>
      <c r="H65" s="58">
        <f t="shared" si="1"/>
        <v>0</v>
      </c>
      <c r="I65" s="58" t="str">
        <f>IF(ISNA(VLOOKUP(A65,[1]PrioritisationVariables!L:P,3,FALSE)),"",(VLOOKUP(A65,[1]PrioritisationVariables!L:P,3,FALSE)))</f>
        <v/>
      </c>
      <c r="J65" s="59" t="str">
        <f>IF(ISNA(VLOOKUP(A65,[1]PrioritisationVariables!L:P,5,FALSE)),"",(VLOOKUP(A65,[1]PrioritisationVariables!L:P,5,FALSE)))</f>
        <v/>
      </c>
      <c r="K65" s="57" t="str">
        <f>IF(F65="LIVE",IF(VLOOKUP(A65,[1]RawData!A:DJ,79,FALSE)="","No Platform",VLOOKUP(A65,[1]RawData!A:DJ,79,FALSE)),"")</f>
        <v>T &amp; SS</v>
      </c>
      <c r="L65" s="57">
        <f>IF(VLOOKUP(A65,[1]RawData!A:DJ,9,FALSE)="","No Date",VLOOKUP(A65,[1]RawData!A:DJ,9,FALSE))</f>
        <v>42472</v>
      </c>
      <c r="M65" s="60" t="str">
        <f>VLOOKUP(A65,[1]RawData!A:DJ,16,FALSE)</f>
        <v>Beverley Viney</v>
      </c>
      <c r="N65" s="57" t="str">
        <f>IF(F65="LIVE",IF(VLOOKUP(A65,[1]RawData!A:DJ,19,FALSE)="","No Project Manager",VLOOKUP(A65,[1]RawData!A:DJ,19,FALSE)),"")</f>
        <v>Charlie Haley</v>
      </c>
      <c r="O65" s="61" t="str">
        <f>VLOOKUP(A65,[1]RawData!A:DJ,77,FALSE)</f>
        <v/>
      </c>
      <c r="P65" s="60" t="str">
        <f>VLOOKUP(A65,[1]RawData!A:DJ,78,FALSE)</f>
        <v/>
      </c>
      <c r="Q65" s="57" t="str">
        <f>IF(F65="LIVE",IF(VLOOKUP(A65,[1]RawData!A:DJ,81,FALSE)="","No Delivery Team",VLOOKUP(A65,[1]RawData!A:DJ,81,FALSE)),"")</f>
        <v>Third Party SI / Service Provider</v>
      </c>
      <c r="R65" s="60" t="str">
        <f>VLOOKUP(A65,[1]RawData!A:DJ,80,FALSE)</f>
        <v/>
      </c>
      <c r="S65" s="57">
        <f>IF(F65="LIVE",IF(VLOOKUP(A65,[1]RawData!A:DJ,60,FALSE)="","No Date",VLOOKUP(A65,[1]RawData!A:DJ,60,FALSE)),"")</f>
        <v>42935</v>
      </c>
      <c r="T65" s="57">
        <f>IF(VLOOKUP(A65,[1]RawData!A:DJ,61,FALSE)="","No Date",VLOOKUP(A65,[1]RawData!A:DJ,61,FALSE))</f>
        <v>42935</v>
      </c>
      <c r="U65" s="57">
        <f>IF(F65="LIVE",IF(VLOOKUP(A65,[1]RawData!A:DJ,11,FALSE)="","No Date",VLOOKUP(A65,[1]RawData!A:DJ,11,FALSE)),"")</f>
        <v>42551</v>
      </c>
      <c r="V65" s="57" t="str">
        <f>IF(F65="LIVE",IF(VLOOKUP(A65,[1]RawData!A:DJ,82,FALSE)="","No Application",VLOOKUP(A65,[1]RawData!A:DJ,82,FALSE)),"")</f>
        <v>ISU</v>
      </c>
      <c r="W65" s="57" t="str">
        <f>IF(F65="LIVE",IF(VLOOKUP(A65,[1]RawData!A:DJ,83,FALSE)="","No Process",VLOOKUP(A65,[1]RawData!A:DJ,83,FALSE)),"")</f>
        <v>Invoicing</v>
      </c>
      <c r="X65" s="57" t="str">
        <f>IF(F65="LIVE",IF(VLOOKUP(A65,[1]RawData!A:DJ,84,FALSE)="","No Delivery Effort",VLOOKUP(A65,[1]RawData!A:DJ,84,FALSE)),"")</f>
        <v>31-100days</v>
      </c>
      <c r="Y65" s="60" t="b">
        <f>VLOOKUP(A65,[1]RawData!A:DJ,85,FALSE)</f>
        <v>0</v>
      </c>
      <c r="Z65" s="57" t="str">
        <f>IF((AND(F65="LIVE",Y65=TRUE)),IF(VLOOKUP(A65,[1]RawData!A:DJ,86,FALSE)="","No Workaround Accountability",VLOOKUP(A65,[1]RawData!A:DJ,86,FALSE)),"")</f>
        <v/>
      </c>
      <c r="AA65" s="57" t="str">
        <f>IF((AND(F65="LIVE",Y65=TRUE)),IF(VLOOKUP(A65,[1]RawData!A:DJ,98,FALSE)="","No Workaround Frequency",VLOOKUP(A65,[1]RawData!A:DJ,98,FALSE)),"")</f>
        <v/>
      </c>
      <c r="AB65" s="57" t="str">
        <f>IF((AND(F65="LIVE",Y65=TRUE)),IF(VLOOKUP(A65,[1]RawData!A:DJ,99,FALSE)="","No Xoserve FTEs",VLOOKUP(A65,[1]RawData!A:DJ,99,FALSE)),"")</f>
        <v/>
      </c>
      <c r="AC65" s="57" t="str">
        <f>IF((AND(F65="LIVE",Y65=TRUE)),IF(VLOOKUP(A65,[1]RawData!A:DJ,94,FALSE)="","No Workaround Intensity",VLOOKUP(A65,[1]RawData!A:DJ,94,FALSE)),"")</f>
        <v/>
      </c>
      <c r="AD65" s="57" t="str">
        <f>IF((AND(F65="LIVE",Y65=TRUE)),IF(VLOOKUP(A65,[1]RawData!A:DJ,87,FALSE)="","No Lifespan Date",VLOOKUP(A65,[1]RawData!A:DJ,87,FALSE)),"")</f>
        <v/>
      </c>
      <c r="AE65" s="57" t="str">
        <f>IF(F65="LIVE",IF(VLOOKUP(A65,[1]RawData!A:DJ,100,FALSE)="","No Change Driver",VLOOKUP(A65,[1]RawData!A:DJ,100,FALSE)),"")</f>
        <v>No Change Driver</v>
      </c>
      <c r="AF65" s="57" t="str">
        <f>IF(F65="LIVE",IF(VLOOKUP(A65,[1]RawData!A:DJ,101,FALSE)="","No Change Beneficiary",VLOOKUP(A65,[1]RawData!A:DJ,101,FALSE)),"")</f>
        <v>No Change Beneficiary</v>
      </c>
      <c r="AG65" s="57" t="b">
        <f>VLOOKUP(A65,[1]RawData!A:DJ,102,FALSE)</f>
        <v>0</v>
      </c>
      <c r="AH65" s="57" t="b">
        <f>VLOOKUP(A65,[1]RawData!A:DJ,103,FALSE)</f>
        <v>0</v>
      </c>
      <c r="AI65" s="57" t="b">
        <f>VLOOKUP(A65,[1]RawData!A:DJ,104,FALSE)</f>
        <v>0</v>
      </c>
      <c r="AJ65" s="57" t="str">
        <f>IF(F65="LIVE",IF(VLOOKUP(A65,[1]RawData!A:DJ,106,FALSE)="","No DSC Service Area",VLOOKUP(A65,[1]RawData!A:DJ,106,FALSE)),"")</f>
        <v>No DSC Service Area</v>
      </c>
      <c r="AK65" s="57" t="str">
        <f>IF(F65="LIVE",IF(VLOOKUP(A65,[1]RawData!A:DJ,107,FALSE)="","No Number of impacted DSC Service Areas",VLOOKUP(A65,[1]RawData!A:DJ,107,FALSE)),"")</f>
        <v>No Number of impacted DSC Service Areas</v>
      </c>
      <c r="AL65" s="57" t="str">
        <f>IF(F65="LIVE",IF(VLOOKUP(A65,[1]RawData!A:DJ,108,FALSE)="","No Change Improvement Scale",VLOOKUP(A65,[1]RawData!A:DJ,108,FALSE)),"")</f>
        <v>No Change Improvement Scale</v>
      </c>
      <c r="AM65" s="60" t="b">
        <f>VLOOKUP(A65,[1]RawData!A:DJ,88,FALSE)</f>
        <v>0</v>
      </c>
      <c r="AN65" s="60" t="b">
        <f>VLOOKUP(A65,[1]RawData!A:DJ,90,FALSE)</f>
        <v>0</v>
      </c>
      <c r="AO65" s="60" t="b">
        <f>VLOOKUP(A65,[1]RawData!A:DJ,89,FALSE)</f>
        <v>0</v>
      </c>
      <c r="AP65" s="60" t="b">
        <f>VLOOKUP(A65,[1]RawData!A:DJ,109,FALSE)</f>
        <v>0</v>
      </c>
      <c r="AQ65" s="60" t="b">
        <f>VLOOKUP(A65,[1]RawData!A:DJ,96,FALSE)</f>
        <v>0</v>
      </c>
      <c r="AR65" s="60" t="b">
        <f>VLOOKUP(A65,[1]RawData!A:DJ,110,FALSE)</f>
        <v>0</v>
      </c>
      <c r="AS65" s="57" t="str">
        <f>IF(VLOOKUP($A65,[1]RawData!$A:$DJ,111,FALSE)="","No Date",VLOOKUP($A65,[1]RawData!$A:$DJ,111,FALSE))</f>
        <v>No Date</v>
      </c>
      <c r="AT65" s="57" t="str">
        <f>IF(VLOOKUP($A65,[1]RawData!$A:$DJ,112,FALSE)="","No Date",VLOOKUP($A65,[1]RawData!$A:$DJ,112,FALSE))</f>
        <v>No Date</v>
      </c>
      <c r="AU65" s="57" t="str">
        <f>IF(VLOOKUP($A65,[1]RawData!$A:$DJ,114,FALSE)="","No Date",VLOOKUP($A65,[1]RawData!$A:$DJ,114,FALSE))</f>
        <v>No Date</v>
      </c>
      <c r="AV65" s="57" t="str">
        <f>IF(VLOOKUP($A65,[1]RawData!$A:$DJ,113,FALSE)="","No Date",VLOOKUP($A65,[1]RawData!$A:$DJ,113,FALSE))</f>
        <v>No Date</v>
      </c>
    </row>
    <row r="66" spans="1:48" s="56" customFormat="1" x14ac:dyDescent="0.25">
      <c r="A66" s="62" t="s">
        <v>141</v>
      </c>
      <c r="B66" s="54" t="str">
        <f>VLOOKUP(G66,[1]StatusMappings!A:B,2,FALSE)</f>
        <v>2. Change sanction/approved and in project delivery</v>
      </c>
      <c r="D66" s="54" t="str">
        <f>VLOOKUP(A66,[1]RawData!A:DJ,2,FALSE)</f>
        <v>DN Sales Outbound Services</v>
      </c>
      <c r="E66" s="54" t="str">
        <f>VLOOKUP(A66,[1]RawData!A:DJ,20,FALSE)</f>
        <v>CP</v>
      </c>
      <c r="F66" s="51" t="str">
        <f>VLOOKUP(A66,[1]RawData!A:DJ,21,FALSE)</f>
        <v>LIVE</v>
      </c>
      <c r="G66" s="51" t="str">
        <f>VLOOKUP(A66,[1]RawData!A:DJ,3,FALSE)</f>
        <v>D1 - Change in delivery</v>
      </c>
      <c r="H66" s="58">
        <f t="shared" ref="H66:H89" si="2">BW66</f>
        <v>0</v>
      </c>
      <c r="I66" s="58" t="str">
        <f>IF(ISNA(VLOOKUP(A66,[1]PrioritisationVariables!L:P,3,FALSE)),"",(VLOOKUP(A66,[1]PrioritisationVariables!L:P,3,FALSE)))</f>
        <v/>
      </c>
      <c r="J66" s="59" t="str">
        <f>IF(ISNA(VLOOKUP(A66,[1]PrioritisationVariables!L:P,5,FALSE)),"",(VLOOKUP(A66,[1]PrioritisationVariables!L:P,5,FALSE)))</f>
        <v/>
      </c>
      <c r="K66" s="57" t="str">
        <f>IF(F66="LIVE",IF(VLOOKUP(A66,[1]RawData!A:DJ,79,FALSE)="","No Platform",VLOOKUP(A66,[1]RawData!A:DJ,79,FALSE)),"")</f>
        <v>T &amp; SS</v>
      </c>
      <c r="L66" s="57">
        <f>IF(VLOOKUP(A66,[1]RawData!A:DJ,9,FALSE)="","No Date",VLOOKUP(A66,[1]RawData!A:DJ,9,FALSE))</f>
        <v>42516</v>
      </c>
      <c r="M66" s="60" t="str">
        <f>VLOOKUP(A66,[1]RawData!A:DJ,16,FALSE)</f>
        <v>Chris Warner</v>
      </c>
      <c r="N66" s="57" t="str">
        <f>IF(F66="LIVE",IF(VLOOKUP(A66,[1]RawData!A:DJ,19,FALSE)="","No Project Manager",VLOOKUP(A66,[1]RawData!A:DJ,19,FALSE)),"")</f>
        <v>Mark Pollard</v>
      </c>
      <c r="O66" s="61" t="str">
        <f>VLOOKUP(A66,[1]RawData!A:DJ,77,FALSE)</f>
        <v/>
      </c>
      <c r="P66" s="60" t="str">
        <f>VLOOKUP(A66,[1]RawData!A:DJ,78,FALSE)</f>
        <v/>
      </c>
      <c r="Q66" s="57" t="str">
        <f>IF(F66="LIVE",IF(VLOOKUP(A66,[1]RawData!A:DJ,81,FALSE)="","No Delivery Team",VLOOKUP(A66,[1]RawData!A:DJ,81,FALSE)),"")</f>
        <v>Third Party SI / Service Provider</v>
      </c>
      <c r="R66" s="60" t="str">
        <f>VLOOKUP(A66,[1]RawData!A:DJ,80,FALSE)</f>
        <v/>
      </c>
      <c r="S66" s="57">
        <f>IF(F66="LIVE",IF(VLOOKUP(A66,[1]RawData!A:DJ,60,FALSE)="","No Date",VLOOKUP(A66,[1]RawData!A:DJ,60,FALSE)),"")</f>
        <v>43312</v>
      </c>
      <c r="T66" s="57" t="str">
        <f>IF(VLOOKUP(A66,[1]RawData!A:DJ,61,FALSE)="","No Date",VLOOKUP(A66,[1]RawData!A:DJ,61,FALSE))</f>
        <v>No Date</v>
      </c>
      <c r="U66" s="57">
        <f>IF(F66="LIVE",IF(VLOOKUP(A66,[1]RawData!A:DJ,11,FALSE)="","No Date",VLOOKUP(A66,[1]RawData!A:DJ,11,FALSE)),"")</f>
        <v>42644</v>
      </c>
      <c r="V66" s="57" t="str">
        <f>IF(F66="LIVE",IF(VLOOKUP(A66,[1]RawData!A:DJ,82,FALSE)="","No Application",VLOOKUP(A66,[1]RawData!A:DJ,82,FALSE)),"")</f>
        <v>ISU</v>
      </c>
      <c r="W66" s="57" t="str">
        <f>IF(F66="LIVE",IF(VLOOKUP(A66,[1]RawData!A:DJ,83,FALSE)="","No Process",VLOOKUP(A66,[1]RawData!A:DJ,83,FALSE)),"")</f>
        <v>Invoicing</v>
      </c>
      <c r="X66" s="57" t="str">
        <f>IF(F66="LIVE",IF(VLOOKUP(A66,[1]RawData!A:DJ,84,FALSE)="","No Delivery Effort",VLOOKUP(A66,[1]RawData!A:DJ,84,FALSE)),"")</f>
        <v>31-100days</v>
      </c>
      <c r="Y66" s="60" t="b">
        <f>VLOOKUP(A66,[1]RawData!A:DJ,85,FALSE)</f>
        <v>0</v>
      </c>
      <c r="Z66" s="57" t="str">
        <f>IF((AND(F66="LIVE",Y66=TRUE)),IF(VLOOKUP(A66,[1]RawData!A:DJ,86,FALSE)="","No Workaround Accountability",VLOOKUP(A66,[1]RawData!A:DJ,86,FALSE)),"")</f>
        <v/>
      </c>
      <c r="AA66" s="57" t="str">
        <f>IF((AND(F66="LIVE",Y66=TRUE)),IF(VLOOKUP(A66,[1]RawData!A:DJ,98,FALSE)="","No Workaround Frequency",VLOOKUP(A66,[1]RawData!A:DJ,98,FALSE)),"")</f>
        <v/>
      </c>
      <c r="AB66" s="57" t="str">
        <f>IF((AND(F66="LIVE",Y66=TRUE)),IF(VLOOKUP(A66,[1]RawData!A:DJ,99,FALSE)="","No Xoserve FTEs",VLOOKUP(A66,[1]RawData!A:DJ,99,FALSE)),"")</f>
        <v/>
      </c>
      <c r="AC66" s="57" t="str">
        <f>IF((AND(F66="LIVE",Y66=TRUE)),IF(VLOOKUP(A66,[1]RawData!A:DJ,94,FALSE)="","No Workaround Intensity",VLOOKUP(A66,[1]RawData!A:DJ,94,FALSE)),"")</f>
        <v/>
      </c>
      <c r="AD66" s="57" t="str">
        <f>IF((AND(F66="LIVE",Y66=TRUE)),IF(VLOOKUP(A66,[1]RawData!A:DJ,87,FALSE)="","No Lifespan Date",VLOOKUP(A66,[1]RawData!A:DJ,87,FALSE)),"")</f>
        <v/>
      </c>
      <c r="AE66" s="57" t="str">
        <f>IF(F66="LIVE",IF(VLOOKUP(A66,[1]RawData!A:DJ,100,FALSE)="","No Change Driver",VLOOKUP(A66,[1]RawData!A:DJ,100,FALSE)),"")</f>
        <v>ChMC endorsed Change Proposal</v>
      </c>
      <c r="AF66" s="57" t="str">
        <f>IF(F66="LIVE",IF(VLOOKUP(A66,[1]RawData!A:DJ,101,FALSE)="","No Change Beneficiary",VLOOKUP(A66,[1]RawData!A:DJ,101,FALSE)),"")</f>
        <v>One Market Participant</v>
      </c>
      <c r="AG66" s="57" t="b">
        <f>VLOOKUP(A66,[1]RawData!A:DJ,102,FALSE)</f>
        <v>0</v>
      </c>
      <c r="AH66" s="57" t="b">
        <f>VLOOKUP(A66,[1]RawData!A:DJ,103,FALSE)</f>
        <v>1</v>
      </c>
      <c r="AI66" s="57" t="b">
        <f>VLOOKUP(A66,[1]RawData!A:DJ,104,FALSE)</f>
        <v>0</v>
      </c>
      <c r="AJ66" s="57" t="str">
        <f>IF(F66="LIVE",IF(VLOOKUP(A66,[1]RawData!A:DJ,106,FALSE)="","No DSC Service Area",VLOOKUP(A66,[1]RawData!A:DJ,106,FALSE)),"")</f>
        <v>Service Area 19: Network Operator and User Relationship Management</v>
      </c>
      <c r="AK66" s="57" t="str">
        <f>IF(F66="LIVE",IF(VLOOKUP(A66,[1]RawData!A:DJ,107,FALSE)="","No Number of impacted DSC Service Areas",VLOOKUP(A66,[1]RawData!A:DJ,107,FALSE)),"")</f>
        <v>One</v>
      </c>
      <c r="AL66" s="57" t="str">
        <f>IF(F66="LIVE",IF(VLOOKUP(A66,[1]RawData!A:DJ,108,FALSE)="","No Change Improvement Scale",VLOOKUP(A66,[1]RawData!A:DJ,108,FALSE)),"")</f>
        <v>Low</v>
      </c>
      <c r="AM66" s="60" t="b">
        <f>VLOOKUP(A66,[1]RawData!A:DJ,88,FALSE)</f>
        <v>0</v>
      </c>
      <c r="AN66" s="60" t="b">
        <f>VLOOKUP(A66,[1]RawData!A:DJ,90,FALSE)</f>
        <v>0</v>
      </c>
      <c r="AO66" s="60" t="b">
        <f>VLOOKUP(A66,[1]RawData!A:DJ,89,FALSE)</f>
        <v>0</v>
      </c>
      <c r="AP66" s="60" t="b">
        <f>VLOOKUP(A66,[1]RawData!A:DJ,109,FALSE)</f>
        <v>0</v>
      </c>
      <c r="AQ66" s="60" t="b">
        <f>VLOOKUP(A66,[1]RawData!A:DJ,96,FALSE)</f>
        <v>0</v>
      </c>
      <c r="AR66" s="60" t="b">
        <f>VLOOKUP(A66,[1]RawData!A:DJ,110,FALSE)</f>
        <v>0</v>
      </c>
      <c r="AS66" s="57" t="str">
        <f>IF(VLOOKUP($A66,[1]RawData!$A:$DJ,111,FALSE)="","No Date",VLOOKUP($A66,[1]RawData!$A:$DJ,111,FALSE))</f>
        <v>No Date</v>
      </c>
      <c r="AT66" s="57" t="str">
        <f>IF(VLOOKUP($A66,[1]RawData!$A:$DJ,112,FALSE)="","No Date",VLOOKUP($A66,[1]RawData!$A:$DJ,112,FALSE))</f>
        <v>No Date</v>
      </c>
      <c r="AU66" s="57" t="str">
        <f>IF(VLOOKUP($A66,[1]RawData!$A:$DJ,114,FALSE)="","No Date",VLOOKUP($A66,[1]RawData!$A:$DJ,114,FALSE))</f>
        <v>No Date</v>
      </c>
      <c r="AV66" s="57" t="str">
        <f>IF(VLOOKUP($A66,[1]RawData!$A:$DJ,113,FALSE)="","No Date",VLOOKUP($A66,[1]RawData!$A:$DJ,113,FALSE))</f>
        <v>No Date</v>
      </c>
    </row>
    <row r="67" spans="1:48" s="56" customFormat="1" x14ac:dyDescent="0.25">
      <c r="A67" s="62" t="s">
        <v>111</v>
      </c>
      <c r="B67" s="54" t="str">
        <f>VLOOKUP(G67,[1]StatusMappings!A:B,2,FALSE)</f>
        <v>2. Change sanction/approved and in project delivery</v>
      </c>
      <c r="D67" s="54" t="str">
        <f>VLOOKUP(A67,[1]RawData!A:DJ,2,FALSE)</f>
        <v>NG Gateway Migration</v>
      </c>
      <c r="E67" s="54" t="str">
        <f>VLOOKUP(A67,[1]RawData!A:DJ,20,FALSE)</f>
        <v>CP</v>
      </c>
      <c r="F67" s="51" t="str">
        <f>VLOOKUP(A67,[1]RawData!A:DJ,21,FALSE)</f>
        <v>LIVE</v>
      </c>
      <c r="G67" s="51" t="str">
        <f>VLOOKUP(A67,[1]RawData!A:DJ,3,FALSE)</f>
        <v>D1 - Change in delivery</v>
      </c>
      <c r="H67" s="58">
        <f t="shared" si="2"/>
        <v>0</v>
      </c>
      <c r="I67" s="58" t="str">
        <f>IF(ISNA(VLOOKUP(A67,[1]PrioritisationVariables!L:P,3,FALSE)),"",(VLOOKUP(A67,[1]PrioritisationVariables!L:P,3,FALSE)))</f>
        <v/>
      </c>
      <c r="J67" s="59" t="str">
        <f>IF(ISNA(VLOOKUP(A67,[1]PrioritisationVariables!L:P,5,FALSE)),"",(VLOOKUP(A67,[1]PrioritisationVariables!L:P,5,FALSE)))</f>
        <v/>
      </c>
      <c r="K67" s="57" t="str">
        <f>IF(F67="LIVE",IF(VLOOKUP(A67,[1]RawData!A:DJ,79,FALSE)="","No Platform",VLOOKUP(A67,[1]RawData!A:DJ,79,FALSE)),"")</f>
        <v>T &amp; SS</v>
      </c>
      <c r="L67" s="57">
        <f>IF(VLOOKUP(A67,[1]RawData!A:DJ,9,FALSE)="","No Date",VLOOKUP(A67,[1]RawData!A:DJ,9,FALSE))</f>
        <v>42702</v>
      </c>
      <c r="M67" s="60" t="str">
        <f>VLOOKUP(A67,[1]RawData!A:DJ,16,FALSE)</f>
        <v>Beverley Viney</v>
      </c>
      <c r="N67" s="57" t="str">
        <f>IF(F67="LIVE",IF(VLOOKUP(A67,[1]RawData!A:DJ,19,FALSE)="","No Project Manager",VLOOKUP(A67,[1]RawData!A:DJ,19,FALSE)),"")</f>
        <v>Rachel Addison</v>
      </c>
      <c r="O67" s="61" t="str">
        <f>VLOOKUP(A67,[1]RawData!A:DJ,77,FALSE)</f>
        <v/>
      </c>
      <c r="P67" s="60" t="str">
        <f>VLOOKUP(A67,[1]RawData!A:DJ,78,FALSE)</f>
        <v/>
      </c>
      <c r="Q67" s="57" t="str">
        <f>IF(F67="LIVE",IF(VLOOKUP(A67,[1]RawData!A:DJ,81,FALSE)="","No Delivery Team",VLOOKUP(A67,[1]RawData!A:DJ,81,FALSE)),"")</f>
        <v>Third Party SI / Service Provider</v>
      </c>
      <c r="R67" s="60" t="str">
        <f>VLOOKUP(A67,[1]RawData!A:DJ,80,FALSE)</f>
        <v/>
      </c>
      <c r="S67" s="57">
        <f>IF(F67="LIVE",IF(VLOOKUP(A67,[1]RawData!A:DJ,60,FALSE)="","No Date",VLOOKUP(A67,[1]RawData!A:DJ,60,FALSE)),"")</f>
        <v>43388</v>
      </c>
      <c r="T67" s="57" t="str">
        <f>IF(VLOOKUP(A67,[1]RawData!A:DJ,61,FALSE)="","No Date",VLOOKUP(A67,[1]RawData!A:DJ,61,FALSE))</f>
        <v>No Date</v>
      </c>
      <c r="U67" s="57">
        <f>IF(F67="LIVE",IF(VLOOKUP(A67,[1]RawData!A:DJ,11,FALSE)="","No Date",VLOOKUP(A67,[1]RawData!A:DJ,11,FALSE)),"")</f>
        <v>43190</v>
      </c>
      <c r="V67" s="57" t="str">
        <f>IF(F67="LIVE",IF(VLOOKUP(A67,[1]RawData!A:DJ,82,FALSE)="","No Application",VLOOKUP(A67,[1]RawData!A:DJ,82,FALSE)),"")</f>
        <v>Other</v>
      </c>
      <c r="W67" s="57" t="str">
        <f>IF(F67="LIVE",IF(VLOOKUP(A67,[1]RawData!A:DJ,83,FALSE)="","No Process",VLOOKUP(A67,[1]RawData!A:DJ,83,FALSE)),"")</f>
        <v>Other</v>
      </c>
      <c r="X67" s="57" t="str">
        <f>IF(F67="LIVE",IF(VLOOKUP(A67,[1]RawData!A:DJ,84,FALSE)="","No Delivery Effort",VLOOKUP(A67,[1]RawData!A:DJ,84,FALSE)),"")</f>
        <v>100+days</v>
      </c>
      <c r="Y67" s="60" t="b">
        <f>VLOOKUP(A67,[1]RawData!A:DJ,85,FALSE)</f>
        <v>0</v>
      </c>
      <c r="Z67" s="57" t="str">
        <f>IF((AND(F67="LIVE",Y67=TRUE)),IF(VLOOKUP(A67,[1]RawData!A:DJ,86,FALSE)="","No Workaround Accountability",VLOOKUP(A67,[1]RawData!A:DJ,86,FALSE)),"")</f>
        <v/>
      </c>
      <c r="AA67" s="57" t="str">
        <f>IF((AND(F67="LIVE",Y67=TRUE)),IF(VLOOKUP(A67,[1]RawData!A:DJ,98,FALSE)="","No Workaround Frequency",VLOOKUP(A67,[1]RawData!A:DJ,98,FALSE)),"")</f>
        <v/>
      </c>
      <c r="AB67" s="57" t="str">
        <f>IF((AND(F67="LIVE",Y67=TRUE)),IF(VLOOKUP(A67,[1]RawData!A:DJ,99,FALSE)="","No Xoserve FTEs",VLOOKUP(A67,[1]RawData!A:DJ,99,FALSE)),"")</f>
        <v/>
      </c>
      <c r="AC67" s="57" t="str">
        <f>IF((AND(F67="LIVE",Y67=TRUE)),IF(VLOOKUP(A67,[1]RawData!A:DJ,94,FALSE)="","No Workaround Intensity",VLOOKUP(A67,[1]RawData!A:DJ,94,FALSE)),"")</f>
        <v/>
      </c>
      <c r="AD67" s="57" t="str">
        <f>IF((AND(F67="LIVE",Y67=TRUE)),IF(VLOOKUP(A67,[1]RawData!A:DJ,87,FALSE)="","No Lifespan Date",VLOOKUP(A67,[1]RawData!A:DJ,87,FALSE)),"")</f>
        <v/>
      </c>
      <c r="AE67" s="57" t="str">
        <f>IF(F67="LIVE",IF(VLOOKUP(A67,[1]RawData!A:DJ,100,FALSE)="","No Change Driver",VLOOKUP(A67,[1]RawData!A:DJ,100,FALSE)),"")</f>
        <v>ChMC endorsed Change Proposal</v>
      </c>
      <c r="AF67" s="57" t="str">
        <f>IF(F67="LIVE",IF(VLOOKUP(A67,[1]RawData!A:DJ,101,FALSE)="","No Change Beneficiary",VLOOKUP(A67,[1]RawData!A:DJ,101,FALSE)),"")</f>
        <v>One Market Participant</v>
      </c>
      <c r="AG67" s="57" t="b">
        <f>VLOOKUP(A67,[1]RawData!A:DJ,102,FALSE)</f>
        <v>0</v>
      </c>
      <c r="AH67" s="57" t="b">
        <f>VLOOKUP(A67,[1]RawData!A:DJ,103,FALSE)</f>
        <v>1</v>
      </c>
      <c r="AI67" s="57" t="b">
        <f>VLOOKUP(A67,[1]RawData!A:DJ,104,FALSE)</f>
        <v>0</v>
      </c>
      <c r="AJ67" s="57" t="str">
        <f>IF(F67="LIVE",IF(VLOOKUP(A67,[1]RawData!A:DJ,106,FALSE)="","No DSC Service Area",VLOOKUP(A67,[1]RawData!A:DJ,106,FALSE)),"")</f>
        <v>Service Area 19: Network Operator and User Relationship Management</v>
      </c>
      <c r="AK67" s="57" t="str">
        <f>IF(F67="LIVE",IF(VLOOKUP(A67,[1]RawData!A:DJ,107,FALSE)="","No Number of impacted DSC Service Areas",VLOOKUP(A67,[1]RawData!A:DJ,107,FALSE)),"")</f>
        <v>One</v>
      </c>
      <c r="AL67" s="57" t="str">
        <f>IF(F67="LIVE",IF(VLOOKUP(A67,[1]RawData!A:DJ,108,FALSE)="","No Change Improvement Scale",VLOOKUP(A67,[1]RawData!A:DJ,108,FALSE)),"")</f>
        <v>High</v>
      </c>
      <c r="AM67" s="60" t="b">
        <f>VLOOKUP(A67,[1]RawData!A:DJ,88,FALSE)</f>
        <v>0</v>
      </c>
      <c r="AN67" s="60" t="b">
        <f>VLOOKUP(A67,[1]RawData!A:DJ,90,FALSE)</f>
        <v>0</v>
      </c>
      <c r="AO67" s="60" t="b">
        <f>VLOOKUP(A67,[1]RawData!A:DJ,89,FALSE)</f>
        <v>0</v>
      </c>
      <c r="AP67" s="60" t="b">
        <f>VLOOKUP(A67,[1]RawData!A:DJ,109,FALSE)</f>
        <v>0</v>
      </c>
      <c r="AQ67" s="60" t="b">
        <f>VLOOKUP(A67,[1]RawData!A:DJ,96,FALSE)</f>
        <v>0</v>
      </c>
      <c r="AR67" s="60" t="b">
        <f>VLOOKUP(A67,[1]RawData!A:DJ,110,FALSE)</f>
        <v>0</v>
      </c>
      <c r="AS67" s="57">
        <f>IF(VLOOKUP($A67,[1]RawData!$A:$DJ,111,FALSE)="","No Date",VLOOKUP($A67,[1]RawData!$A:$DJ,111,FALSE))</f>
        <v>42935</v>
      </c>
      <c r="AT67" s="57" t="str">
        <f>IF(VLOOKUP($A67,[1]RawData!$A:$DJ,112,FALSE)="","No Date",VLOOKUP($A67,[1]RawData!$A:$DJ,112,FALSE))</f>
        <v>No Date</v>
      </c>
      <c r="AU67" s="57" t="str">
        <f>IF(VLOOKUP($A67,[1]RawData!$A:$DJ,114,FALSE)="","No Date",VLOOKUP($A67,[1]RawData!$A:$DJ,114,FALSE))</f>
        <v>No Date</v>
      </c>
      <c r="AV67" s="57" t="str">
        <f>IF(VLOOKUP($A67,[1]RawData!$A:$DJ,113,FALSE)="","No Date",VLOOKUP($A67,[1]RawData!$A:$DJ,113,FALSE))</f>
        <v>No Date</v>
      </c>
    </row>
    <row r="68" spans="1:48" s="56" customFormat="1" x14ac:dyDescent="0.25">
      <c r="A68" s="62" t="s">
        <v>112</v>
      </c>
      <c r="B68" s="54" t="str">
        <f>VLOOKUP(G68,[1]StatusMappings!A:B,2,FALSE)</f>
        <v>2. Change sanction/approved and in project delivery</v>
      </c>
      <c r="D68" s="54" t="str">
        <f>VLOOKUP(A68,[1]RawData!A:DJ,2,FALSE)</f>
        <v>GB Charging &amp; Incremental (IP PARCA) Capacity Allocation Change Delivery (2019)</v>
      </c>
      <c r="E68" s="54" t="str">
        <f>VLOOKUP(A68,[1]RawData!A:DJ,20,FALSE)</f>
        <v>CP</v>
      </c>
      <c r="F68" s="51" t="str">
        <f>VLOOKUP(A68,[1]RawData!A:DJ,21,FALSE)</f>
        <v>LIVE</v>
      </c>
      <c r="G68" s="51" t="str">
        <f>VLOOKUP(A68,[1]RawData!A:DJ,3,FALSE)</f>
        <v>D1 - Change in delivery</v>
      </c>
      <c r="H68" s="58">
        <f t="shared" si="2"/>
        <v>0</v>
      </c>
      <c r="I68" s="58" t="str">
        <f>IF(ISNA(VLOOKUP(A68,[1]PrioritisationVariables!L:P,3,FALSE)),"",(VLOOKUP(A68,[1]PrioritisationVariables!L:P,3,FALSE)))</f>
        <v/>
      </c>
      <c r="J68" s="59" t="str">
        <f>IF(ISNA(VLOOKUP(A68,[1]PrioritisationVariables!L:P,5,FALSE)),"",(VLOOKUP(A68,[1]PrioritisationVariables!L:P,5,FALSE)))</f>
        <v/>
      </c>
      <c r="K68" s="57" t="str">
        <f>IF(F68="LIVE",IF(VLOOKUP(A68,[1]RawData!A:DJ,79,FALSE)="","No Platform",VLOOKUP(A68,[1]RawData!A:DJ,79,FALSE)),"")</f>
        <v>T &amp; SS</v>
      </c>
      <c r="L68" s="57">
        <f>IF(VLOOKUP(A68,[1]RawData!A:DJ,9,FALSE)="","No Date",VLOOKUP(A68,[1]RawData!A:DJ,9,FALSE))</f>
        <v>43000</v>
      </c>
      <c r="M68" s="60" t="str">
        <f>VLOOKUP(A68,[1]RawData!A:DJ,16,FALSE)</f>
        <v>Chris Gumbley/Darren Lond</v>
      </c>
      <c r="N68" s="57" t="str">
        <f>IF(F68="LIVE",IF(VLOOKUP(A68,[1]RawData!A:DJ,19,FALSE)="","No Project Manager",VLOOKUP(A68,[1]RawData!A:DJ,19,FALSE)),"")</f>
        <v>Nicola Patmore</v>
      </c>
      <c r="O68" s="61" t="str">
        <f>VLOOKUP(A68,[1]RawData!A:DJ,77,FALSE)</f>
        <v/>
      </c>
      <c r="P68" s="60" t="str">
        <f>VLOOKUP(A68,[1]RawData!A:DJ,78,FALSE)</f>
        <v/>
      </c>
      <c r="Q68" s="57" t="str">
        <f>IF(F68="LIVE",IF(VLOOKUP(A68,[1]RawData!A:DJ,81,FALSE)="","No Delivery Team",VLOOKUP(A68,[1]RawData!A:DJ,81,FALSE)),"")</f>
        <v>Third Party SI / Service Provider</v>
      </c>
      <c r="R68" s="60" t="str">
        <f>VLOOKUP(A68,[1]RawData!A:DJ,80,FALSE)</f>
        <v/>
      </c>
      <c r="S68" s="57">
        <f>IF(F68="LIVE",IF(VLOOKUP(A68,[1]RawData!A:DJ,60,FALSE)="","No Date",VLOOKUP(A68,[1]RawData!A:DJ,60,FALSE)),"")</f>
        <v>43422</v>
      </c>
      <c r="T68" s="57" t="str">
        <f>IF(VLOOKUP(A68,[1]RawData!A:DJ,61,FALSE)="","No Date",VLOOKUP(A68,[1]RawData!A:DJ,61,FALSE))</f>
        <v>No Date</v>
      </c>
      <c r="U68" s="57">
        <f>IF(F68="LIVE",IF(VLOOKUP(A68,[1]RawData!A:DJ,11,FALSE)="","No Date",VLOOKUP(A68,[1]RawData!A:DJ,11,FALSE)),"")</f>
        <v>43466</v>
      </c>
      <c r="V68" s="57" t="str">
        <f>IF(F68="LIVE",IF(VLOOKUP(A68,[1]RawData!A:DJ,82,FALSE)="","No Application",VLOOKUP(A68,[1]RawData!A:DJ,82,FALSE)),"")</f>
        <v>ISU</v>
      </c>
      <c r="W68" s="57" t="str">
        <f>IF(F68="LIVE",IF(VLOOKUP(A68,[1]RawData!A:DJ,83,FALSE)="","No Process",VLOOKUP(A68,[1]RawData!A:DJ,83,FALSE)),"")</f>
        <v>Invoicing</v>
      </c>
      <c r="X68" s="57" t="str">
        <f>IF(F68="LIVE",IF(VLOOKUP(A68,[1]RawData!A:DJ,84,FALSE)="","No Delivery Effort",VLOOKUP(A68,[1]RawData!A:DJ,84,FALSE)),"")</f>
        <v>31-100days</v>
      </c>
      <c r="Y68" s="60" t="b">
        <f>VLOOKUP(A68,[1]RawData!A:DJ,85,FALSE)</f>
        <v>0</v>
      </c>
      <c r="Z68" s="57" t="str">
        <f>IF((AND(F68="LIVE",Y68=TRUE)),IF(VLOOKUP(A68,[1]RawData!A:DJ,86,FALSE)="","No Workaround Accountability",VLOOKUP(A68,[1]RawData!A:DJ,86,FALSE)),"")</f>
        <v/>
      </c>
      <c r="AA68" s="57" t="str">
        <f>IF((AND(F68="LIVE",Y68=TRUE)),IF(VLOOKUP(A68,[1]RawData!A:DJ,98,FALSE)="","No Workaround Frequency",VLOOKUP(A68,[1]RawData!A:DJ,98,FALSE)),"")</f>
        <v/>
      </c>
      <c r="AB68" s="57" t="str">
        <f>IF((AND(F68="LIVE",Y68=TRUE)),IF(VLOOKUP(A68,[1]RawData!A:DJ,99,FALSE)="","No Xoserve FTEs",VLOOKUP(A68,[1]RawData!A:DJ,99,FALSE)),"")</f>
        <v/>
      </c>
      <c r="AC68" s="57" t="str">
        <f>IF((AND(F68="LIVE",Y68=TRUE)),IF(VLOOKUP(A68,[1]RawData!A:DJ,94,FALSE)="","No Workaround Intensity",VLOOKUP(A68,[1]RawData!A:DJ,94,FALSE)),"")</f>
        <v/>
      </c>
      <c r="AD68" s="57" t="str">
        <f>IF((AND(F68="LIVE",Y68=TRUE)),IF(VLOOKUP(A68,[1]RawData!A:DJ,87,FALSE)="","No Lifespan Date",VLOOKUP(A68,[1]RawData!A:DJ,87,FALSE)),"")</f>
        <v/>
      </c>
      <c r="AE68" s="57" t="str">
        <f>IF(F68="LIVE",IF(VLOOKUP(A68,[1]RawData!A:DJ,100,FALSE)="","No Change Driver",VLOOKUP(A68,[1]RawData!A:DJ,100,FALSE)),"")</f>
        <v>ChMC endorsed Change Proposal</v>
      </c>
      <c r="AF68" s="57" t="str">
        <f>IF(F68="LIVE",IF(VLOOKUP(A68,[1]RawData!A:DJ,101,FALSE)="","No Change Beneficiary",VLOOKUP(A68,[1]RawData!A:DJ,101,FALSE)),"")</f>
        <v>One Market Participant</v>
      </c>
      <c r="AG68" s="57" t="b">
        <f>VLOOKUP(A68,[1]RawData!A:DJ,102,FALSE)</f>
        <v>0</v>
      </c>
      <c r="AH68" s="57" t="b">
        <f>VLOOKUP(A68,[1]RawData!A:DJ,103,FALSE)</f>
        <v>1</v>
      </c>
      <c r="AI68" s="57" t="b">
        <f>VLOOKUP(A68,[1]RawData!A:DJ,104,FALSE)</f>
        <v>0</v>
      </c>
      <c r="AJ68" s="57" t="str">
        <f>IF(F68="LIVE",IF(VLOOKUP(A68,[1]RawData!A:DJ,106,FALSE)="","No DSC Service Area",VLOOKUP(A68,[1]RawData!A:DJ,106,FALSE)),"")</f>
        <v>Service Area 7: NTS Capacity / LDZ Capacity / Commodity / Reconciliation / Ad-Hoc Adjustment and Energy Balancing Invoices</v>
      </c>
      <c r="AK68" s="57" t="str">
        <f>IF(F68="LIVE",IF(VLOOKUP(A68,[1]RawData!A:DJ,107,FALSE)="","No Number of impacted DSC Service Areas",VLOOKUP(A68,[1]RawData!A:DJ,107,FALSE)),"")</f>
        <v>One</v>
      </c>
      <c r="AL68" s="57" t="str">
        <f>IF(F68="LIVE",IF(VLOOKUP(A68,[1]RawData!A:DJ,108,FALSE)="","No Change Improvement Scale",VLOOKUP(A68,[1]RawData!A:DJ,108,FALSE)),"")</f>
        <v>Medium</v>
      </c>
      <c r="AM68" s="60" t="b">
        <f>VLOOKUP(A68,[1]RawData!A:DJ,88,FALSE)</f>
        <v>0</v>
      </c>
      <c r="AN68" s="60" t="b">
        <f>VLOOKUP(A68,[1]RawData!A:DJ,90,FALSE)</f>
        <v>0</v>
      </c>
      <c r="AO68" s="60" t="b">
        <f>VLOOKUP(A68,[1]RawData!A:DJ,89,FALSE)</f>
        <v>0</v>
      </c>
      <c r="AP68" s="60" t="b">
        <f>VLOOKUP(A68,[1]RawData!A:DJ,109,FALSE)</f>
        <v>0</v>
      </c>
      <c r="AQ68" s="60" t="b">
        <f>VLOOKUP(A68,[1]RawData!A:DJ,96,FALSE)</f>
        <v>0</v>
      </c>
      <c r="AR68" s="60" t="b">
        <f>VLOOKUP(A68,[1]RawData!A:DJ,110,FALSE)</f>
        <v>0</v>
      </c>
      <c r="AS68" s="57">
        <f>IF(VLOOKUP($A68,[1]RawData!$A:$DJ,111,FALSE)="","No Date",VLOOKUP($A68,[1]RawData!$A:$DJ,111,FALSE))</f>
        <v>43020</v>
      </c>
      <c r="AT68" s="57" t="str">
        <f>IF(VLOOKUP($A68,[1]RawData!$A:$DJ,112,FALSE)="","No Date",VLOOKUP($A68,[1]RawData!$A:$DJ,112,FALSE))</f>
        <v>No Date</v>
      </c>
      <c r="AU68" s="57">
        <f>IF(VLOOKUP($A68,[1]RawData!$A:$DJ,114,FALSE)="","No Date",VLOOKUP($A68,[1]RawData!$A:$DJ,114,FALSE))</f>
        <v>43082</v>
      </c>
      <c r="AV68" s="57" t="str">
        <f>IF(VLOOKUP($A68,[1]RawData!$A:$DJ,113,FALSE)="","No Date",VLOOKUP($A68,[1]RawData!$A:$DJ,113,FALSE))</f>
        <v>No Date</v>
      </c>
    </row>
    <row r="69" spans="1:48" s="56" customFormat="1" x14ac:dyDescent="0.25">
      <c r="A69" s="62" t="s">
        <v>113</v>
      </c>
      <c r="B69" s="54" t="str">
        <f>VLOOKUP(G69,[1]StatusMappings!A:B,2,FALSE)</f>
        <v>1. Start-Up (Progressing through change governance)</v>
      </c>
      <c r="D69" s="54" t="str">
        <f>VLOOKUP(A69,[1]RawData!A:DJ,2,FALSE)</f>
        <v>Gemini Re-platform</v>
      </c>
      <c r="E69" s="54" t="str">
        <f>VLOOKUP(A69,[1]RawData!A:DJ,20,FALSE)</f>
        <v>CP</v>
      </c>
      <c r="F69" s="51" t="str">
        <f>VLOOKUP(A69,[1]RawData!A:DJ,21,FALSE)</f>
        <v>LIVE</v>
      </c>
      <c r="G69" s="51" t="str">
        <f>VLOOKUP(A69,[1]RawData!A:DJ,3,FALSE)</f>
        <v>B4 - EQR In progress</v>
      </c>
      <c r="H69" s="58">
        <f t="shared" si="2"/>
        <v>0</v>
      </c>
      <c r="I69" s="58" t="str">
        <f>IF(ISNA(VLOOKUP(A69,[1]PrioritisationVariables!L:P,3,FALSE)),"",(VLOOKUP(A69,[1]PrioritisationVariables!L:P,3,FALSE)))</f>
        <v/>
      </c>
      <c r="J69" s="59" t="str">
        <f>IF(ISNA(VLOOKUP(A69,[1]PrioritisationVariables!L:P,5,FALSE)),"",(VLOOKUP(A69,[1]PrioritisationVariables!L:P,5,FALSE)))</f>
        <v/>
      </c>
      <c r="K69" s="57" t="str">
        <f>IF(F69="LIVE",IF(VLOOKUP(A69,[1]RawData!A:DJ,79,FALSE)="","No Platform",VLOOKUP(A69,[1]RawData!A:DJ,79,FALSE)),"")</f>
        <v>T &amp; SS</v>
      </c>
      <c r="L69" s="57">
        <f>IF(VLOOKUP(A69,[1]RawData!A:DJ,9,FALSE)="","No Date",VLOOKUP(A69,[1]RawData!A:DJ,9,FALSE))</f>
        <v>43073</v>
      </c>
      <c r="M69" s="60" t="str">
        <f>VLOOKUP(A69,[1]RawData!A:DJ,16,FALSE)</f>
        <v>Phil Hobbins</v>
      </c>
      <c r="N69" s="57" t="str">
        <f>IF(F69="LIVE",IF(VLOOKUP(A69,[1]RawData!A:DJ,19,FALSE)="","No Project Manager",VLOOKUP(A69,[1]RawData!A:DJ,19,FALSE)),"")</f>
        <v>Hannah Reddy</v>
      </c>
      <c r="O69" s="61" t="str">
        <f>VLOOKUP(A69,[1]RawData!A:DJ,77,FALSE)</f>
        <v/>
      </c>
      <c r="P69" s="60" t="str">
        <f>VLOOKUP(A69,[1]RawData!A:DJ,78,FALSE)</f>
        <v/>
      </c>
      <c r="Q69" s="57" t="str">
        <f>IF(F69="LIVE",IF(VLOOKUP(A69,[1]RawData!A:DJ,81,FALSE)="","No Delivery Team",VLOOKUP(A69,[1]RawData!A:DJ,81,FALSE)),"")</f>
        <v>Third Party SI / Service Provider</v>
      </c>
      <c r="R69" s="60" t="str">
        <f>VLOOKUP(A69,[1]RawData!A:DJ,80,FALSE)</f>
        <v/>
      </c>
      <c r="S69" s="57">
        <f>IF(F69="LIVE",IF(VLOOKUP(A69,[1]RawData!A:DJ,60,FALSE)="","No Date",VLOOKUP(A69,[1]RawData!A:DJ,60,FALSE)),"")</f>
        <v>43831</v>
      </c>
      <c r="T69" s="57" t="str">
        <f>IF(VLOOKUP(A69,[1]RawData!A:DJ,61,FALSE)="","No Date",VLOOKUP(A69,[1]RawData!A:DJ,61,FALSE))</f>
        <v>No Date</v>
      </c>
      <c r="U69" s="57">
        <f>IF(F69="LIVE",IF(VLOOKUP(A69,[1]RawData!A:DJ,11,FALSE)="","No Date",VLOOKUP(A69,[1]RawData!A:DJ,11,FALSE)),"")</f>
        <v>43831</v>
      </c>
      <c r="V69" s="57" t="str">
        <f>IF(F69="LIVE",IF(VLOOKUP(A69,[1]RawData!A:DJ,82,FALSE)="","No Application",VLOOKUP(A69,[1]RawData!A:DJ,82,FALSE)),"")</f>
        <v>Gemini</v>
      </c>
      <c r="W69" s="57" t="str">
        <f>IF(F69="LIVE",IF(VLOOKUP(A69,[1]RawData!A:DJ,83,FALSE)="","No Process",VLOOKUP(A69,[1]RawData!A:DJ,83,FALSE)),"")</f>
        <v>No Process</v>
      </c>
      <c r="X69" s="57" t="str">
        <f>IF(F69="LIVE",IF(VLOOKUP(A69,[1]RawData!A:DJ,84,FALSE)="","No Delivery Effort",VLOOKUP(A69,[1]RawData!A:DJ,84,FALSE)),"")</f>
        <v>60-100 days</v>
      </c>
      <c r="Y69" s="60" t="b">
        <f>VLOOKUP(A69,[1]RawData!A:DJ,85,FALSE)</f>
        <v>0</v>
      </c>
      <c r="Z69" s="57" t="str">
        <f>IF((AND(F69="LIVE",Y69=TRUE)),IF(VLOOKUP(A69,[1]RawData!A:DJ,86,FALSE)="","No Workaround Accountability",VLOOKUP(A69,[1]RawData!A:DJ,86,FALSE)),"")</f>
        <v/>
      </c>
      <c r="AA69" s="57" t="str">
        <f>IF((AND(F69="LIVE",Y69=TRUE)),IF(VLOOKUP(A69,[1]RawData!A:DJ,98,FALSE)="","No Workaround Frequency",VLOOKUP(A69,[1]RawData!A:DJ,98,FALSE)),"")</f>
        <v/>
      </c>
      <c r="AB69" s="57" t="str">
        <f>IF((AND(F69="LIVE",Y69=TRUE)),IF(VLOOKUP(A69,[1]RawData!A:DJ,99,FALSE)="","No Xoserve FTEs",VLOOKUP(A69,[1]RawData!A:DJ,99,FALSE)),"")</f>
        <v/>
      </c>
      <c r="AC69" s="57" t="str">
        <f>IF((AND(F69="LIVE",Y69=TRUE)),IF(VLOOKUP(A69,[1]RawData!A:DJ,94,FALSE)="","No Workaround Intensity",VLOOKUP(A69,[1]RawData!A:DJ,94,FALSE)),"")</f>
        <v/>
      </c>
      <c r="AD69" s="57" t="str">
        <f>IF((AND(F69="LIVE",Y69=TRUE)),IF(VLOOKUP(A69,[1]RawData!A:DJ,87,FALSE)="","No Lifespan Date",VLOOKUP(A69,[1]RawData!A:DJ,87,FALSE)),"")</f>
        <v/>
      </c>
      <c r="AE69" s="57" t="str">
        <f>IF(F69="LIVE",IF(VLOOKUP(A69,[1]RawData!A:DJ,100,FALSE)="","No Change Driver",VLOOKUP(A69,[1]RawData!A:DJ,100,FALSE)),"")</f>
        <v>No Change Driver</v>
      </c>
      <c r="AF69" s="57" t="str">
        <f>IF(F69="LIVE",IF(VLOOKUP(A69,[1]RawData!A:DJ,101,FALSE)="","No Change Beneficiary",VLOOKUP(A69,[1]RawData!A:DJ,101,FALSE)),"")</f>
        <v>No Change Beneficiary</v>
      </c>
      <c r="AG69" s="57" t="b">
        <f>VLOOKUP(A69,[1]RawData!A:DJ,102,FALSE)</f>
        <v>0</v>
      </c>
      <c r="AH69" s="57" t="b">
        <f>VLOOKUP(A69,[1]RawData!A:DJ,103,FALSE)</f>
        <v>0</v>
      </c>
      <c r="AI69" s="57" t="b">
        <f>VLOOKUP(A69,[1]RawData!A:DJ,104,FALSE)</f>
        <v>0</v>
      </c>
      <c r="AJ69" s="57" t="str">
        <f>IF(F69="LIVE",IF(VLOOKUP(A69,[1]RawData!A:DJ,106,FALSE)="","No DSC Service Area",VLOOKUP(A69,[1]RawData!A:DJ,106,FALSE)),"")</f>
        <v>Service Area 20: UK Link Gemini System Services</v>
      </c>
      <c r="AK69" s="57" t="str">
        <f>IF(F69="LIVE",IF(VLOOKUP(A69,[1]RawData!A:DJ,107,FALSE)="","No Number of impacted DSC Service Areas",VLOOKUP(A69,[1]RawData!A:DJ,107,FALSE)),"")</f>
        <v>One</v>
      </c>
      <c r="AL69" s="57" t="str">
        <f>IF(F69="LIVE",IF(VLOOKUP(A69,[1]RawData!A:DJ,108,FALSE)="","No Change Improvement Scale",VLOOKUP(A69,[1]RawData!A:DJ,108,FALSE)),"")</f>
        <v>Medium</v>
      </c>
      <c r="AM69" s="60" t="b">
        <f>VLOOKUP(A69,[1]RawData!A:DJ,88,FALSE)</f>
        <v>0</v>
      </c>
      <c r="AN69" s="60" t="b">
        <f>VLOOKUP(A69,[1]RawData!A:DJ,90,FALSE)</f>
        <v>0</v>
      </c>
      <c r="AO69" s="60" t="b">
        <f>VLOOKUP(A69,[1]RawData!A:DJ,89,FALSE)</f>
        <v>0</v>
      </c>
      <c r="AP69" s="60" t="b">
        <f>VLOOKUP(A69,[1]RawData!A:DJ,109,FALSE)</f>
        <v>0</v>
      </c>
      <c r="AQ69" s="60" t="b">
        <f>VLOOKUP(A69,[1]RawData!A:DJ,96,FALSE)</f>
        <v>0</v>
      </c>
      <c r="AR69" s="60" t="b">
        <f>VLOOKUP(A69,[1]RawData!A:DJ,110,FALSE)</f>
        <v>0</v>
      </c>
      <c r="AS69" s="57">
        <f>IF(VLOOKUP($A69,[1]RawData!$A:$DJ,111,FALSE)="","No Date",VLOOKUP($A69,[1]RawData!$A:$DJ,111,FALSE))</f>
        <v>43082</v>
      </c>
      <c r="AT69" s="57" t="str">
        <f>IF(VLOOKUP($A69,[1]RawData!$A:$DJ,112,FALSE)="","No Date",VLOOKUP($A69,[1]RawData!$A:$DJ,112,FALSE))</f>
        <v>No Date</v>
      </c>
      <c r="AU69" s="57" t="str">
        <f>IF(VLOOKUP($A69,[1]RawData!$A:$DJ,114,FALSE)="","No Date",VLOOKUP($A69,[1]RawData!$A:$DJ,114,FALSE))</f>
        <v>No Date</v>
      </c>
      <c r="AV69" s="57" t="str">
        <f>IF(VLOOKUP($A69,[1]RawData!$A:$DJ,113,FALSE)="","No Date",VLOOKUP($A69,[1]RawData!$A:$DJ,113,FALSE))</f>
        <v>No Date</v>
      </c>
    </row>
    <row r="70" spans="1:48" s="56" customFormat="1" x14ac:dyDescent="0.25">
      <c r="A70" s="62" t="s">
        <v>114</v>
      </c>
      <c r="B70" s="54" t="str">
        <f>VLOOKUP(G70,[1]StatusMappings!A:B,2,FALSE)</f>
        <v>1. Start-Up (Progressing through change governance)</v>
      </c>
      <c r="D70" s="54" t="str">
        <f>VLOOKUP(A70,[1]RawData!A:DJ,2,FALSE)</f>
        <v>Analysis for Gemini Enhancements</v>
      </c>
      <c r="E70" s="54" t="str">
        <f>VLOOKUP(A70,[1]RawData!A:DJ,20,FALSE)</f>
        <v>CP</v>
      </c>
      <c r="F70" s="51" t="str">
        <f>VLOOKUP(A70,[1]RawData!A:DJ,21,FALSE)</f>
        <v>LIVE</v>
      </c>
      <c r="G70" s="51" t="str">
        <f>VLOOKUP(A70,[1]RawData!A:DJ,3,FALSE)</f>
        <v>C1 - Delivery Business Case/BER in progress</v>
      </c>
      <c r="H70" s="58">
        <f t="shared" si="2"/>
        <v>0</v>
      </c>
      <c r="I70" s="58" t="str">
        <f>IF(ISNA(VLOOKUP(A70,[1]PrioritisationVariables!L:P,3,FALSE)),"",(VLOOKUP(A70,[1]PrioritisationVariables!L:P,3,FALSE)))</f>
        <v/>
      </c>
      <c r="J70" s="59" t="str">
        <f>IF(ISNA(VLOOKUP(A70,[1]PrioritisationVariables!L:P,5,FALSE)),"",(VLOOKUP(A70,[1]PrioritisationVariables!L:P,5,FALSE)))</f>
        <v/>
      </c>
      <c r="K70" s="57" t="str">
        <f>IF(F70="LIVE",IF(VLOOKUP(A70,[1]RawData!A:DJ,79,FALSE)="","No Platform",VLOOKUP(A70,[1]RawData!A:DJ,79,FALSE)),"")</f>
        <v>T &amp; SS</v>
      </c>
      <c r="L70" s="57">
        <f>IF(VLOOKUP(A70,[1]RawData!A:DJ,9,FALSE)="","No Date",VLOOKUP(A70,[1]RawData!A:DJ,9,FALSE))</f>
        <v>43178</v>
      </c>
      <c r="M70" s="60" t="str">
        <f>VLOOKUP(A70,[1]RawData!A:DJ,16,FALSE)</f>
        <v>Celine Reddin/Beverley Viney</v>
      </c>
      <c r="N70" s="57" t="str">
        <f>IF(F70="LIVE",IF(VLOOKUP(A70,[1]RawData!A:DJ,19,FALSE)="","No Project Manager",VLOOKUP(A70,[1]RawData!A:DJ,19,FALSE)),"")</f>
        <v>Hannah Reddy</v>
      </c>
      <c r="O70" s="61" t="str">
        <f>VLOOKUP(A70,[1]RawData!A:DJ,77,FALSE)</f>
        <v/>
      </c>
      <c r="P70" s="60" t="str">
        <f>VLOOKUP(A70,[1]RawData!A:DJ,78,FALSE)</f>
        <v/>
      </c>
      <c r="Q70" s="57" t="str">
        <f>IF(F70="LIVE",IF(VLOOKUP(A70,[1]RawData!A:DJ,81,FALSE)="","No Delivery Team",VLOOKUP(A70,[1]RawData!A:DJ,81,FALSE)),"")</f>
        <v>Third Party SI / Service Provider</v>
      </c>
      <c r="R70" s="60" t="str">
        <f>VLOOKUP(A70,[1]RawData!A:DJ,80,FALSE)</f>
        <v/>
      </c>
      <c r="S70" s="57">
        <f>IF(F70="LIVE",IF(VLOOKUP(A70,[1]RawData!A:DJ,60,FALSE)="","No Date",VLOOKUP(A70,[1]RawData!A:DJ,60,FALSE)),"")</f>
        <v>43404</v>
      </c>
      <c r="T70" s="57" t="str">
        <f>IF(VLOOKUP(A70,[1]RawData!A:DJ,61,FALSE)="","No Date",VLOOKUP(A70,[1]RawData!A:DJ,61,FALSE))</f>
        <v>No Date</v>
      </c>
      <c r="U70" s="57">
        <f>IF(F70="LIVE",IF(VLOOKUP(A70,[1]RawData!A:DJ,11,FALSE)="","No Date",VLOOKUP(A70,[1]RawData!A:DJ,11,FALSE)),"")</f>
        <v>43363</v>
      </c>
      <c r="V70" s="57" t="str">
        <f>IF(F70="LIVE",IF(VLOOKUP(A70,[1]RawData!A:DJ,82,FALSE)="","No Application",VLOOKUP(A70,[1]RawData!A:DJ,82,FALSE)),"")</f>
        <v>Gemini</v>
      </c>
      <c r="W70" s="57" t="str">
        <f>IF(F70="LIVE",IF(VLOOKUP(A70,[1]RawData!A:DJ,83,FALSE)="","No Process",VLOOKUP(A70,[1]RawData!A:DJ,83,FALSE)),"")</f>
        <v>Other</v>
      </c>
      <c r="X70" s="57" t="str">
        <f>IF(F70="LIVE",IF(VLOOKUP(A70,[1]RawData!A:DJ,84,FALSE)="","No Delivery Effort",VLOOKUP(A70,[1]RawData!A:DJ,84,FALSE)),"")</f>
        <v>30-60 days</v>
      </c>
      <c r="Y70" s="60" t="b">
        <f>VLOOKUP(A70,[1]RawData!A:DJ,85,FALSE)</f>
        <v>0</v>
      </c>
      <c r="Z70" s="57" t="str">
        <f>IF((AND(F70="LIVE",Y70=TRUE)),IF(VLOOKUP(A70,[1]RawData!A:DJ,86,FALSE)="","No Workaround Accountability",VLOOKUP(A70,[1]RawData!A:DJ,86,FALSE)),"")</f>
        <v/>
      </c>
      <c r="AA70" s="57" t="str">
        <f>IF((AND(F70="LIVE",Y70=TRUE)),IF(VLOOKUP(A70,[1]RawData!A:DJ,98,FALSE)="","No Workaround Frequency",VLOOKUP(A70,[1]RawData!A:DJ,98,FALSE)),"")</f>
        <v/>
      </c>
      <c r="AB70" s="57" t="str">
        <f>IF((AND(F70="LIVE",Y70=TRUE)),IF(VLOOKUP(A70,[1]RawData!A:DJ,99,FALSE)="","No Xoserve FTEs",VLOOKUP(A70,[1]RawData!A:DJ,99,FALSE)),"")</f>
        <v/>
      </c>
      <c r="AC70" s="57" t="str">
        <f>IF((AND(F70="LIVE",Y70=TRUE)),IF(VLOOKUP(A70,[1]RawData!A:DJ,94,FALSE)="","No Workaround Intensity",VLOOKUP(A70,[1]RawData!A:DJ,94,FALSE)),"")</f>
        <v/>
      </c>
      <c r="AD70" s="57" t="str">
        <f>IF((AND(F70="LIVE",Y70=TRUE)),IF(VLOOKUP(A70,[1]RawData!A:DJ,87,FALSE)="","No Lifespan Date",VLOOKUP(A70,[1]RawData!A:DJ,87,FALSE)),"")</f>
        <v/>
      </c>
      <c r="AE70" s="57" t="str">
        <f>IF(F70="LIVE",IF(VLOOKUP(A70,[1]RawData!A:DJ,100,FALSE)="","No Change Driver",VLOOKUP(A70,[1]RawData!A:DJ,100,FALSE)),"")</f>
        <v>ChMC endorsed Change Proposal</v>
      </c>
      <c r="AF70" s="57" t="str">
        <f>IF(F70="LIVE",IF(VLOOKUP(A70,[1]RawData!A:DJ,101,FALSE)="","No Change Beneficiary",VLOOKUP(A70,[1]RawData!A:DJ,101,FALSE)),"")</f>
        <v>Multiple Market Participants</v>
      </c>
      <c r="AG70" s="57" t="b">
        <f>VLOOKUP(A70,[1]RawData!A:DJ,102,FALSE)</f>
        <v>0</v>
      </c>
      <c r="AH70" s="57" t="b">
        <f>VLOOKUP(A70,[1]RawData!A:DJ,103,FALSE)</f>
        <v>0</v>
      </c>
      <c r="AI70" s="57" t="b">
        <f>VLOOKUP(A70,[1]RawData!A:DJ,104,FALSE)</f>
        <v>0</v>
      </c>
      <c r="AJ70" s="57" t="str">
        <f>IF(F70="LIVE",IF(VLOOKUP(A70,[1]RawData!A:DJ,106,FALSE)="","No DSC Service Area",VLOOKUP(A70,[1]RawData!A:DJ,106,FALSE)),"")</f>
        <v>Service Area 20: UK Link Gemini System Services</v>
      </c>
      <c r="AK70" s="57" t="str">
        <f>IF(F70="LIVE",IF(VLOOKUP(A70,[1]RawData!A:DJ,107,FALSE)="","No Number of impacted DSC Service Areas",VLOOKUP(A70,[1]RawData!A:DJ,107,FALSE)),"")</f>
        <v>One</v>
      </c>
      <c r="AL70" s="57" t="str">
        <f>IF(F70="LIVE",IF(VLOOKUP(A70,[1]RawData!A:DJ,108,FALSE)="","No Change Improvement Scale",VLOOKUP(A70,[1]RawData!A:DJ,108,FALSE)),"")</f>
        <v>High</v>
      </c>
      <c r="AM70" s="60" t="b">
        <f>VLOOKUP(A70,[1]RawData!A:DJ,88,FALSE)</f>
        <v>0</v>
      </c>
      <c r="AN70" s="60" t="b">
        <f>VLOOKUP(A70,[1]RawData!A:DJ,90,FALSE)</f>
        <v>0</v>
      </c>
      <c r="AO70" s="60" t="b">
        <f>VLOOKUP(A70,[1]RawData!A:DJ,89,FALSE)</f>
        <v>0</v>
      </c>
      <c r="AP70" s="60" t="b">
        <f>VLOOKUP(A70,[1]RawData!A:DJ,109,FALSE)</f>
        <v>0</v>
      </c>
      <c r="AQ70" s="60" t="b">
        <f>VLOOKUP(A70,[1]RawData!A:DJ,96,FALSE)</f>
        <v>0</v>
      </c>
      <c r="AR70" s="60" t="b">
        <f>VLOOKUP(A70,[1]RawData!A:DJ,110,FALSE)</f>
        <v>0</v>
      </c>
      <c r="AS70" s="57">
        <f>IF(VLOOKUP($A70,[1]RawData!$A:$DJ,111,FALSE)="","No Date",VLOOKUP($A70,[1]RawData!$A:$DJ,111,FALSE))</f>
        <v>43201</v>
      </c>
      <c r="AT70" s="57">
        <f>IF(VLOOKUP($A70,[1]RawData!$A:$DJ,112,FALSE)="","No Date",VLOOKUP($A70,[1]RawData!$A:$DJ,112,FALSE))</f>
        <v>43229</v>
      </c>
      <c r="AU70" s="57" t="str">
        <f>IF(VLOOKUP($A70,[1]RawData!$A:$DJ,114,FALSE)="","No Date",VLOOKUP($A70,[1]RawData!$A:$DJ,114,FALSE))</f>
        <v>No Date</v>
      </c>
      <c r="AV70" s="57" t="str">
        <f>IF(VLOOKUP($A70,[1]RawData!$A:$DJ,113,FALSE)="","No Date",VLOOKUP($A70,[1]RawData!$A:$DJ,113,FALSE))</f>
        <v>No Date</v>
      </c>
    </row>
    <row r="71" spans="1:48" s="56" customFormat="1" x14ac:dyDescent="0.25">
      <c r="A71" s="62" t="s">
        <v>142</v>
      </c>
      <c r="B71" s="54" t="str">
        <f>VLOOKUP(G71,[1]StatusMappings!A:B,2,FALSE)</f>
        <v>3. Change delivered, awaiting closure approval/sign-off</v>
      </c>
      <c r="D71" s="54" t="str">
        <f>VLOOKUP(A71,[1]RawData!A:DJ,2,FALSE)</f>
        <v>Business to Xoserve to Business File Transfer Capability</v>
      </c>
      <c r="E71" s="54" t="str">
        <f>VLOOKUP(A71,[1]RawData!A:DJ,20,FALSE)</f>
        <v>CP</v>
      </c>
      <c r="F71" s="51" t="str">
        <f>VLOOKUP(A71,[1]RawData!A:DJ,21,FALSE)</f>
        <v>LIVE</v>
      </c>
      <c r="G71" s="51" t="str">
        <f>VLOOKUP(A71,[1]RawData!A:DJ,3,FALSE)</f>
        <v>F1 - CCR/Closedown document in progress</v>
      </c>
      <c r="H71" s="58">
        <f t="shared" si="2"/>
        <v>0</v>
      </c>
      <c r="I71" s="58" t="str">
        <f>IF(ISNA(VLOOKUP(A71,[1]PrioritisationVariables!L:P,3,FALSE)),"",(VLOOKUP(A71,[1]PrioritisationVariables!L:P,3,FALSE)))</f>
        <v/>
      </c>
      <c r="J71" s="59" t="str">
        <f>IF(ISNA(VLOOKUP(A71,[1]PrioritisationVariables!L:P,5,FALSE)),"",(VLOOKUP(A71,[1]PrioritisationVariables!L:P,5,FALSE)))</f>
        <v/>
      </c>
      <c r="K71" s="57" t="str">
        <f>IF(F71="LIVE",IF(VLOOKUP(A71,[1]RawData!A:DJ,79,FALSE)="","No Platform",VLOOKUP(A71,[1]RawData!A:DJ,79,FALSE)),"")</f>
        <v>T &amp; SS</v>
      </c>
      <c r="L71" s="57">
        <f>IF(VLOOKUP(A71,[1]RawData!A:DJ,9,FALSE)="","No Date",VLOOKUP(A71,[1]RawData!A:DJ,9,FALSE))</f>
        <v>41655</v>
      </c>
      <c r="M71" s="60" t="str">
        <f>VLOOKUP(A71,[1]RawData!A:DJ,16,FALSE)</f>
        <v>Lee Chambers</v>
      </c>
      <c r="N71" s="57" t="str">
        <f>IF(F71="LIVE",IF(VLOOKUP(A71,[1]RawData!A:DJ,19,FALSE)="","No Project Manager",VLOOKUP(A71,[1]RawData!A:DJ,19,FALSE)),"")</f>
        <v>Jon Follows</v>
      </c>
      <c r="O71" s="61" t="str">
        <f>VLOOKUP(A71,[1]RawData!A:DJ,77,FALSE)</f>
        <v/>
      </c>
      <c r="P71" s="60" t="str">
        <f>VLOOKUP(A71,[1]RawData!A:DJ,78,FALSE)</f>
        <v/>
      </c>
      <c r="Q71" s="57" t="str">
        <f>IF(F71="LIVE",IF(VLOOKUP(A71,[1]RawData!A:DJ,81,FALSE)="","No Delivery Team",VLOOKUP(A71,[1]RawData!A:DJ,81,FALSE)),"")</f>
        <v>Third Party SI / Service Provider</v>
      </c>
      <c r="R71" s="60" t="str">
        <f>VLOOKUP(A71,[1]RawData!A:DJ,80,FALSE)</f>
        <v/>
      </c>
      <c r="S71" s="57">
        <f>IF(F71="LIVE",IF(VLOOKUP(A71,[1]RawData!A:DJ,60,FALSE)="","No Date",VLOOKUP(A71,[1]RawData!A:DJ,60,FALSE)),"")</f>
        <v>41911</v>
      </c>
      <c r="T71" s="57">
        <f>IF(VLOOKUP(A71,[1]RawData!A:DJ,61,FALSE)="","No Date",VLOOKUP(A71,[1]RawData!A:DJ,61,FALSE))</f>
        <v>41911</v>
      </c>
      <c r="U71" s="57">
        <f>IF(F71="LIVE",IF(VLOOKUP(A71,[1]RawData!A:DJ,11,FALSE)="","No Date",VLOOKUP(A71,[1]RawData!A:DJ,11,FALSE)),"")</f>
        <v>41730</v>
      </c>
      <c r="V71" s="57" t="str">
        <f>IF(F71="LIVE",IF(VLOOKUP(A71,[1]RawData!A:DJ,82,FALSE)="","No Application",VLOOKUP(A71,[1]RawData!A:DJ,82,FALSE)),"")</f>
        <v>Other</v>
      </c>
      <c r="W71" s="57" t="str">
        <f>IF(F71="LIVE",IF(VLOOKUP(A71,[1]RawData!A:DJ,83,FALSE)="","No Process",VLOOKUP(A71,[1]RawData!A:DJ,83,FALSE)),"")</f>
        <v>Other</v>
      </c>
      <c r="X71" s="57" t="str">
        <f>IF(F71="LIVE",IF(VLOOKUP(A71,[1]RawData!A:DJ,84,FALSE)="","No Delivery Effort",VLOOKUP(A71,[1]RawData!A:DJ,84,FALSE)),"")</f>
        <v>31-100days</v>
      </c>
      <c r="Y71" s="60" t="b">
        <f>VLOOKUP(A71,[1]RawData!A:DJ,85,FALSE)</f>
        <v>0</v>
      </c>
      <c r="Z71" s="57" t="str">
        <f>IF((AND(F71="LIVE",Y71=TRUE)),IF(VLOOKUP(A71,[1]RawData!A:DJ,86,FALSE)="","No Workaround Accountability",VLOOKUP(A71,[1]RawData!A:DJ,86,FALSE)),"")</f>
        <v/>
      </c>
      <c r="AA71" s="57" t="str">
        <f>IF((AND(F71="LIVE",Y71=TRUE)),IF(VLOOKUP(A71,[1]RawData!A:DJ,98,FALSE)="","No Workaround Frequency",VLOOKUP(A71,[1]RawData!A:DJ,98,FALSE)),"")</f>
        <v/>
      </c>
      <c r="AB71" s="57" t="str">
        <f>IF((AND(F71="LIVE",Y71=TRUE)),IF(VLOOKUP(A71,[1]RawData!A:DJ,99,FALSE)="","No Xoserve FTEs",VLOOKUP(A71,[1]RawData!A:DJ,99,FALSE)),"")</f>
        <v/>
      </c>
      <c r="AC71" s="57" t="str">
        <f>IF((AND(F71="LIVE",Y71=TRUE)),IF(VLOOKUP(A71,[1]RawData!A:DJ,94,FALSE)="","No Workaround Intensity",VLOOKUP(A71,[1]RawData!A:DJ,94,FALSE)),"")</f>
        <v/>
      </c>
      <c r="AD71" s="57" t="str">
        <f>IF((AND(F71="LIVE",Y71=TRUE)),IF(VLOOKUP(A71,[1]RawData!A:DJ,87,FALSE)="","No Lifespan Date",VLOOKUP(A71,[1]RawData!A:DJ,87,FALSE)),"")</f>
        <v/>
      </c>
      <c r="AE71" s="57" t="str">
        <f>IF(F71="LIVE",IF(VLOOKUP(A71,[1]RawData!A:DJ,100,FALSE)="","No Change Driver",VLOOKUP(A71,[1]RawData!A:DJ,100,FALSE)),"")</f>
        <v>No Change Driver</v>
      </c>
      <c r="AF71" s="57" t="str">
        <f>IF(F71="LIVE",IF(VLOOKUP(A71,[1]RawData!A:DJ,101,FALSE)="","No Change Beneficiary",VLOOKUP(A71,[1]RawData!A:DJ,101,FALSE)),"")</f>
        <v>No Change Beneficiary</v>
      </c>
      <c r="AG71" s="57" t="b">
        <f>VLOOKUP(A71,[1]RawData!A:DJ,102,FALSE)</f>
        <v>0</v>
      </c>
      <c r="AH71" s="57" t="b">
        <f>VLOOKUP(A71,[1]RawData!A:DJ,103,FALSE)</f>
        <v>0</v>
      </c>
      <c r="AI71" s="57" t="b">
        <f>VLOOKUP(A71,[1]RawData!A:DJ,104,FALSE)</f>
        <v>0</v>
      </c>
      <c r="AJ71" s="57" t="str">
        <f>IF(F71="LIVE",IF(VLOOKUP(A71,[1]RawData!A:DJ,106,FALSE)="","No DSC Service Area",VLOOKUP(A71,[1]RawData!A:DJ,106,FALSE)),"")</f>
        <v>No DSC Service Area</v>
      </c>
      <c r="AK71" s="57" t="str">
        <f>IF(F71="LIVE",IF(VLOOKUP(A71,[1]RawData!A:DJ,107,FALSE)="","No Number of impacted DSC Service Areas",VLOOKUP(A71,[1]RawData!A:DJ,107,FALSE)),"")</f>
        <v>No Number of impacted DSC Service Areas</v>
      </c>
      <c r="AL71" s="57" t="str">
        <f>IF(F71="LIVE",IF(VLOOKUP(A71,[1]RawData!A:DJ,108,FALSE)="","No Change Improvement Scale",VLOOKUP(A71,[1]RawData!A:DJ,108,FALSE)),"")</f>
        <v>No Change Improvement Scale</v>
      </c>
      <c r="AM71" s="60" t="b">
        <f>VLOOKUP(A71,[1]RawData!A:DJ,88,FALSE)</f>
        <v>0</v>
      </c>
      <c r="AN71" s="60" t="b">
        <f>VLOOKUP(A71,[1]RawData!A:DJ,90,FALSE)</f>
        <v>0</v>
      </c>
      <c r="AO71" s="60" t="b">
        <f>VLOOKUP(A71,[1]RawData!A:DJ,89,FALSE)</f>
        <v>0</v>
      </c>
      <c r="AP71" s="60" t="b">
        <f>VLOOKUP(A71,[1]RawData!A:DJ,109,FALSE)</f>
        <v>0</v>
      </c>
      <c r="AQ71" s="60" t="b">
        <f>VLOOKUP(A71,[1]RawData!A:DJ,96,FALSE)</f>
        <v>0</v>
      </c>
      <c r="AR71" s="60" t="b">
        <f>VLOOKUP(A71,[1]RawData!A:DJ,110,FALSE)</f>
        <v>0</v>
      </c>
      <c r="AS71" s="57" t="str">
        <f>IF(VLOOKUP($A71,[1]RawData!$A:$DJ,111,FALSE)="","No Date",VLOOKUP($A71,[1]RawData!$A:$DJ,111,FALSE))</f>
        <v>No Date</v>
      </c>
      <c r="AT71" s="57" t="str">
        <f>IF(VLOOKUP($A71,[1]RawData!$A:$DJ,112,FALSE)="","No Date",VLOOKUP($A71,[1]RawData!$A:$DJ,112,FALSE))</f>
        <v>No Date</v>
      </c>
      <c r="AU71" s="57" t="str">
        <f>IF(VLOOKUP($A71,[1]RawData!$A:$DJ,114,FALSE)="","No Date",VLOOKUP($A71,[1]RawData!$A:$DJ,114,FALSE))</f>
        <v>No Date</v>
      </c>
      <c r="AV71" s="57" t="str">
        <f>IF(VLOOKUP($A71,[1]RawData!$A:$DJ,113,FALSE)="","No Date",VLOOKUP($A71,[1]RawData!$A:$DJ,113,FALSE))</f>
        <v>No Date</v>
      </c>
    </row>
    <row r="72" spans="1:48" s="56" customFormat="1" x14ac:dyDescent="0.25">
      <c r="A72" s="62" t="s">
        <v>143</v>
      </c>
      <c r="B72" s="54" t="str">
        <f>VLOOKUP(G72,[1]StatusMappings!A:B,2,FALSE)</f>
        <v>2. Change sanction/approved and in project delivery</v>
      </c>
      <c r="D72" s="54" t="str">
        <f>VLOOKUP(A72,[1]RawData!A:DJ,2,FALSE)</f>
        <v>COR3143 - Decommission XFTM &amp; Server Farm &amp; re-direct NG files Phase 1</v>
      </c>
      <c r="E72" s="54" t="str">
        <f>VLOOKUP(A72,[1]RawData!A:DJ,20,FALSE)</f>
        <v>CP</v>
      </c>
      <c r="F72" s="51" t="str">
        <f>VLOOKUP(A72,[1]RawData!A:DJ,21,FALSE)</f>
        <v>LIVE</v>
      </c>
      <c r="G72" s="51" t="str">
        <f>VLOOKUP(A72,[1]RawData!A:DJ,3,FALSE)</f>
        <v>D1 - Change in delivery</v>
      </c>
      <c r="H72" s="58">
        <f t="shared" si="2"/>
        <v>0</v>
      </c>
      <c r="I72" s="58" t="str">
        <f>IF(ISNA(VLOOKUP(A72,[1]PrioritisationVariables!L:P,3,FALSE)),"",(VLOOKUP(A72,[1]PrioritisationVariables!L:P,3,FALSE)))</f>
        <v/>
      </c>
      <c r="J72" s="59" t="str">
        <f>IF(ISNA(VLOOKUP(A72,[1]PrioritisationVariables!L:P,5,FALSE)),"",(VLOOKUP(A72,[1]PrioritisationVariables!L:P,5,FALSE)))</f>
        <v/>
      </c>
      <c r="K72" s="57" t="str">
        <f>IF(F72="LIVE",IF(VLOOKUP(A72,[1]RawData!A:DJ,79,FALSE)="","No Platform",VLOOKUP(A72,[1]RawData!A:DJ,79,FALSE)),"")</f>
        <v>T &amp; SS</v>
      </c>
      <c r="L72" s="57">
        <f>IF(VLOOKUP(A72,[1]RawData!A:DJ,9,FALSE)="","No Date",VLOOKUP(A72,[1]RawData!A:DJ,9,FALSE))</f>
        <v>41492</v>
      </c>
      <c r="M72" s="60" t="str">
        <f>VLOOKUP(A72,[1]RawData!A:DJ,16,FALSE)</f>
        <v>Khawar Ahmed</v>
      </c>
      <c r="N72" s="57" t="str">
        <f>IF(F72="LIVE",IF(VLOOKUP(A72,[1]RawData!A:DJ,19,FALSE)="","No Project Manager",VLOOKUP(A72,[1]RawData!A:DJ,19,FALSE)),"")</f>
        <v>Mark Pollard</v>
      </c>
      <c r="O72" s="61" t="str">
        <f>VLOOKUP(A72,[1]RawData!A:DJ,77,FALSE)</f>
        <v/>
      </c>
      <c r="P72" s="60" t="str">
        <f>VLOOKUP(A72,[1]RawData!A:DJ,78,FALSE)</f>
        <v/>
      </c>
      <c r="Q72" s="57" t="str">
        <f>IF(F72="LIVE",IF(VLOOKUP(A72,[1]RawData!A:DJ,81,FALSE)="","No Delivery Team",VLOOKUP(A72,[1]RawData!A:DJ,81,FALSE)),"")</f>
        <v>Third Party SI / Service Provider</v>
      </c>
      <c r="R72" s="60" t="str">
        <f>VLOOKUP(A72,[1]RawData!A:DJ,80,FALSE)</f>
        <v/>
      </c>
      <c r="S72" s="57">
        <f>IF(F72="LIVE",IF(VLOOKUP(A72,[1]RawData!A:DJ,60,FALSE)="","No Date",VLOOKUP(A72,[1]RawData!A:DJ,60,FALSE)),"")</f>
        <v>43343</v>
      </c>
      <c r="T72" s="57" t="str">
        <f>IF(VLOOKUP(A72,[1]RawData!A:DJ,61,FALSE)="","No Date",VLOOKUP(A72,[1]RawData!A:DJ,61,FALSE))</f>
        <v>No Date</v>
      </c>
      <c r="U72" s="57">
        <f>IF(F72="LIVE",IF(VLOOKUP(A72,[1]RawData!A:DJ,11,FALSE)="","No Date",VLOOKUP(A72,[1]RawData!A:DJ,11,FALSE)),"")</f>
        <v>42304</v>
      </c>
      <c r="V72" s="57" t="str">
        <f>IF(F72="LIVE",IF(VLOOKUP(A72,[1]RawData!A:DJ,82,FALSE)="","No Application",VLOOKUP(A72,[1]RawData!A:DJ,82,FALSE)),"")</f>
        <v>Other</v>
      </c>
      <c r="W72" s="57" t="str">
        <f>IF(F72="LIVE",IF(VLOOKUP(A72,[1]RawData!A:DJ,83,FALSE)="","No Process",VLOOKUP(A72,[1]RawData!A:DJ,83,FALSE)),"")</f>
        <v>Other</v>
      </c>
      <c r="X72" s="57" t="str">
        <f>IF(F72="LIVE",IF(VLOOKUP(A72,[1]RawData!A:DJ,84,FALSE)="","No Delivery Effort",VLOOKUP(A72,[1]RawData!A:DJ,84,FALSE)),"")</f>
        <v>31-100days</v>
      </c>
      <c r="Y72" s="60" t="b">
        <f>VLOOKUP(A72,[1]RawData!A:DJ,85,FALSE)</f>
        <v>0</v>
      </c>
      <c r="Z72" s="57" t="str">
        <f>IF((AND(F72="LIVE",Y72=TRUE)),IF(VLOOKUP(A72,[1]RawData!A:DJ,86,FALSE)="","No Workaround Accountability",VLOOKUP(A72,[1]RawData!A:DJ,86,FALSE)),"")</f>
        <v/>
      </c>
      <c r="AA72" s="57" t="str">
        <f>IF((AND(F72="LIVE",Y72=TRUE)),IF(VLOOKUP(A72,[1]RawData!A:DJ,98,FALSE)="","No Workaround Frequency",VLOOKUP(A72,[1]RawData!A:DJ,98,FALSE)),"")</f>
        <v/>
      </c>
      <c r="AB72" s="57" t="str">
        <f>IF((AND(F72="LIVE",Y72=TRUE)),IF(VLOOKUP(A72,[1]RawData!A:DJ,99,FALSE)="","No Xoserve FTEs",VLOOKUP(A72,[1]RawData!A:DJ,99,FALSE)),"")</f>
        <v/>
      </c>
      <c r="AC72" s="57" t="str">
        <f>IF((AND(F72="LIVE",Y72=TRUE)),IF(VLOOKUP(A72,[1]RawData!A:DJ,94,FALSE)="","No Workaround Intensity",VLOOKUP(A72,[1]RawData!A:DJ,94,FALSE)),"")</f>
        <v/>
      </c>
      <c r="AD72" s="57" t="str">
        <f>IF((AND(F72="LIVE",Y72=TRUE)),IF(VLOOKUP(A72,[1]RawData!A:DJ,87,FALSE)="","No Lifespan Date",VLOOKUP(A72,[1]RawData!A:DJ,87,FALSE)),"")</f>
        <v/>
      </c>
      <c r="AE72" s="57" t="str">
        <f>IF(F72="LIVE",IF(VLOOKUP(A72,[1]RawData!A:DJ,100,FALSE)="","No Change Driver",VLOOKUP(A72,[1]RawData!A:DJ,100,FALSE)),"")</f>
        <v>No Change Driver</v>
      </c>
      <c r="AF72" s="57" t="str">
        <f>IF(F72="LIVE",IF(VLOOKUP(A72,[1]RawData!A:DJ,101,FALSE)="","No Change Beneficiary",VLOOKUP(A72,[1]RawData!A:DJ,101,FALSE)),"")</f>
        <v>No Change Beneficiary</v>
      </c>
      <c r="AG72" s="57" t="b">
        <f>VLOOKUP(A72,[1]RawData!A:DJ,102,FALSE)</f>
        <v>0</v>
      </c>
      <c r="AH72" s="57" t="b">
        <f>VLOOKUP(A72,[1]RawData!A:DJ,103,FALSE)</f>
        <v>0</v>
      </c>
      <c r="AI72" s="57" t="b">
        <f>VLOOKUP(A72,[1]RawData!A:DJ,104,FALSE)</f>
        <v>0</v>
      </c>
      <c r="AJ72" s="57" t="str">
        <f>IF(F72="LIVE",IF(VLOOKUP(A72,[1]RawData!A:DJ,106,FALSE)="","No DSC Service Area",VLOOKUP(A72,[1]RawData!A:DJ,106,FALSE)),"")</f>
        <v>No DSC Service Area</v>
      </c>
      <c r="AK72" s="57" t="str">
        <f>IF(F72="LIVE",IF(VLOOKUP(A72,[1]RawData!A:DJ,107,FALSE)="","No Number of impacted DSC Service Areas",VLOOKUP(A72,[1]RawData!A:DJ,107,FALSE)),"")</f>
        <v>No Number of impacted DSC Service Areas</v>
      </c>
      <c r="AL72" s="57" t="str">
        <f>IF(F72="LIVE",IF(VLOOKUP(A72,[1]RawData!A:DJ,108,FALSE)="","No Change Improvement Scale",VLOOKUP(A72,[1]RawData!A:DJ,108,FALSE)),"")</f>
        <v>No Change Improvement Scale</v>
      </c>
      <c r="AM72" s="60" t="b">
        <f>VLOOKUP(A72,[1]RawData!A:DJ,88,FALSE)</f>
        <v>0</v>
      </c>
      <c r="AN72" s="60" t="b">
        <f>VLOOKUP(A72,[1]RawData!A:DJ,90,FALSE)</f>
        <v>0</v>
      </c>
      <c r="AO72" s="60" t="b">
        <f>VLOOKUP(A72,[1]RawData!A:DJ,89,FALSE)</f>
        <v>0</v>
      </c>
      <c r="AP72" s="60" t="b">
        <f>VLOOKUP(A72,[1]RawData!A:DJ,109,FALSE)</f>
        <v>0</v>
      </c>
      <c r="AQ72" s="60" t="b">
        <f>VLOOKUP(A72,[1]RawData!A:DJ,96,FALSE)</f>
        <v>0</v>
      </c>
      <c r="AR72" s="60" t="b">
        <f>VLOOKUP(A72,[1]RawData!A:DJ,110,FALSE)</f>
        <v>0</v>
      </c>
      <c r="AS72" s="57" t="str">
        <f>IF(VLOOKUP($A72,[1]RawData!$A:$DJ,111,FALSE)="","No Date",VLOOKUP($A72,[1]RawData!$A:$DJ,111,FALSE))</f>
        <v>No Date</v>
      </c>
      <c r="AT72" s="57" t="str">
        <f>IF(VLOOKUP($A72,[1]RawData!$A:$DJ,112,FALSE)="","No Date",VLOOKUP($A72,[1]RawData!$A:$DJ,112,FALSE))</f>
        <v>No Date</v>
      </c>
      <c r="AU72" s="57" t="str">
        <f>IF(VLOOKUP($A72,[1]RawData!$A:$DJ,114,FALSE)="","No Date",VLOOKUP($A72,[1]RawData!$A:$DJ,114,FALSE))</f>
        <v>No Date</v>
      </c>
      <c r="AV72" s="57" t="str">
        <f>IF(VLOOKUP($A72,[1]RawData!$A:$DJ,113,FALSE)="","No Date",VLOOKUP($A72,[1]RawData!$A:$DJ,113,FALSE))</f>
        <v>No Date</v>
      </c>
    </row>
    <row r="73" spans="1:48" s="56" customFormat="1" x14ac:dyDescent="0.25">
      <c r="A73" s="62" t="s">
        <v>144</v>
      </c>
      <c r="B73" s="54" t="str">
        <f>VLOOKUP(G73,[1]StatusMappings!A:B,2,FALSE)</f>
        <v>2. Change sanction/approved and in project delivery</v>
      </c>
      <c r="D73" s="54" t="str">
        <f>VLOOKUP(A73,[1]RawData!A:DJ,2,FALSE)</f>
        <v>COR3447 - XP1 Decommissioning</v>
      </c>
      <c r="E73" s="54" t="str">
        <f>VLOOKUP(A73,[1]RawData!A:DJ,20,FALSE)</f>
        <v>CP</v>
      </c>
      <c r="F73" s="51" t="str">
        <f>VLOOKUP(A73,[1]RawData!A:DJ,21,FALSE)</f>
        <v>LIVE</v>
      </c>
      <c r="G73" s="51" t="str">
        <f>VLOOKUP(A73,[1]RawData!A:DJ,3,FALSE)</f>
        <v>D1 - Change in delivery</v>
      </c>
      <c r="H73" s="58">
        <f t="shared" si="2"/>
        <v>0</v>
      </c>
      <c r="I73" s="58" t="str">
        <f>IF(ISNA(VLOOKUP(A73,[1]PrioritisationVariables!L:P,3,FALSE)),"",(VLOOKUP(A73,[1]PrioritisationVariables!L:P,3,FALSE)))</f>
        <v/>
      </c>
      <c r="J73" s="59" t="str">
        <f>IF(ISNA(VLOOKUP(A73,[1]PrioritisationVariables!L:P,5,FALSE)),"",(VLOOKUP(A73,[1]PrioritisationVariables!L:P,5,FALSE)))</f>
        <v/>
      </c>
      <c r="K73" s="57" t="str">
        <f>IF(F73="LIVE",IF(VLOOKUP(A73,[1]RawData!A:DJ,79,FALSE)="","No Platform",VLOOKUP(A73,[1]RawData!A:DJ,79,FALSE)),"")</f>
        <v>T &amp; SS</v>
      </c>
      <c r="L73" s="57">
        <f>IF(VLOOKUP(A73,[1]RawData!A:DJ,9,FALSE)="","No Date",VLOOKUP(A73,[1]RawData!A:DJ,9,FALSE))</f>
        <v>41828</v>
      </c>
      <c r="M73" s="60" t="str">
        <f>VLOOKUP(A73,[1]RawData!A:DJ,16,FALSE)</f>
        <v>Chris Fears</v>
      </c>
      <c r="N73" s="57" t="str">
        <f>IF(F73="LIVE",IF(VLOOKUP(A73,[1]RawData!A:DJ,19,FALSE)="","No Project Manager",VLOOKUP(A73,[1]RawData!A:DJ,19,FALSE)),"")</f>
        <v>Mark Pollard</v>
      </c>
      <c r="O73" s="61" t="str">
        <f>VLOOKUP(A73,[1]RawData!A:DJ,77,FALSE)</f>
        <v/>
      </c>
      <c r="P73" s="60" t="str">
        <f>VLOOKUP(A73,[1]RawData!A:DJ,78,FALSE)</f>
        <v/>
      </c>
      <c r="Q73" s="57" t="str">
        <f>IF(F73="LIVE",IF(VLOOKUP(A73,[1]RawData!A:DJ,81,FALSE)="","No Delivery Team",VLOOKUP(A73,[1]RawData!A:DJ,81,FALSE)),"")</f>
        <v>Third Party SI / Service Provider</v>
      </c>
      <c r="R73" s="60" t="str">
        <f>VLOOKUP(A73,[1]RawData!A:DJ,80,FALSE)</f>
        <v/>
      </c>
      <c r="S73" s="57">
        <f>IF(F73="LIVE",IF(VLOOKUP(A73,[1]RawData!A:DJ,60,FALSE)="","No Date",VLOOKUP(A73,[1]RawData!A:DJ,60,FALSE)),"")</f>
        <v>43343</v>
      </c>
      <c r="T73" s="57" t="str">
        <f>IF(VLOOKUP(A73,[1]RawData!A:DJ,61,FALSE)="","No Date",VLOOKUP(A73,[1]RawData!A:DJ,61,FALSE))</f>
        <v>No Date</v>
      </c>
      <c r="U73" s="57">
        <f>IF(F73="LIVE",IF(VLOOKUP(A73,[1]RawData!A:DJ,11,FALSE)="","No Date",VLOOKUP(A73,[1]RawData!A:DJ,11,FALSE)),"")</f>
        <v>36558</v>
      </c>
      <c r="V73" s="57" t="str">
        <f>IF(F73="LIVE",IF(VLOOKUP(A73,[1]RawData!A:DJ,82,FALSE)="","No Application",VLOOKUP(A73,[1]RawData!A:DJ,82,FALSE)),"")</f>
        <v>Other</v>
      </c>
      <c r="W73" s="57" t="str">
        <f>IF(F73="LIVE",IF(VLOOKUP(A73,[1]RawData!A:DJ,83,FALSE)="","No Process",VLOOKUP(A73,[1]RawData!A:DJ,83,FALSE)),"")</f>
        <v>Other</v>
      </c>
      <c r="X73" s="57" t="str">
        <f>IF(F73="LIVE",IF(VLOOKUP(A73,[1]RawData!A:DJ,84,FALSE)="","No Delivery Effort",VLOOKUP(A73,[1]RawData!A:DJ,84,FALSE)),"")</f>
        <v>31-100days</v>
      </c>
      <c r="Y73" s="60" t="b">
        <f>VLOOKUP(A73,[1]RawData!A:DJ,85,FALSE)</f>
        <v>0</v>
      </c>
      <c r="Z73" s="57" t="str">
        <f>IF((AND(F73="LIVE",Y73=TRUE)),IF(VLOOKUP(A73,[1]RawData!A:DJ,86,FALSE)="","No Workaround Accountability",VLOOKUP(A73,[1]RawData!A:DJ,86,FALSE)),"")</f>
        <v/>
      </c>
      <c r="AA73" s="57" t="str">
        <f>IF((AND(F73="LIVE",Y73=TRUE)),IF(VLOOKUP(A73,[1]RawData!A:DJ,98,FALSE)="","No Workaround Frequency",VLOOKUP(A73,[1]RawData!A:DJ,98,FALSE)),"")</f>
        <v/>
      </c>
      <c r="AB73" s="57" t="str">
        <f>IF((AND(F73="LIVE",Y73=TRUE)),IF(VLOOKUP(A73,[1]RawData!A:DJ,99,FALSE)="","No Xoserve FTEs",VLOOKUP(A73,[1]RawData!A:DJ,99,FALSE)),"")</f>
        <v/>
      </c>
      <c r="AC73" s="57" t="str">
        <f>IF((AND(F73="LIVE",Y73=TRUE)),IF(VLOOKUP(A73,[1]RawData!A:DJ,94,FALSE)="","No Workaround Intensity",VLOOKUP(A73,[1]RawData!A:DJ,94,FALSE)),"")</f>
        <v/>
      </c>
      <c r="AD73" s="57" t="str">
        <f>IF((AND(F73="LIVE",Y73=TRUE)),IF(VLOOKUP(A73,[1]RawData!A:DJ,87,FALSE)="","No Lifespan Date",VLOOKUP(A73,[1]RawData!A:DJ,87,FALSE)),"")</f>
        <v/>
      </c>
      <c r="AE73" s="57" t="str">
        <f>IF(F73="LIVE",IF(VLOOKUP(A73,[1]RawData!A:DJ,100,FALSE)="","No Change Driver",VLOOKUP(A73,[1]RawData!A:DJ,100,FALSE)),"")</f>
        <v>No Change Driver</v>
      </c>
      <c r="AF73" s="57" t="str">
        <f>IF(F73="LIVE",IF(VLOOKUP(A73,[1]RawData!A:DJ,101,FALSE)="","No Change Beneficiary",VLOOKUP(A73,[1]RawData!A:DJ,101,FALSE)),"")</f>
        <v>No Change Beneficiary</v>
      </c>
      <c r="AG73" s="57" t="b">
        <f>VLOOKUP(A73,[1]RawData!A:DJ,102,FALSE)</f>
        <v>0</v>
      </c>
      <c r="AH73" s="57" t="b">
        <f>VLOOKUP(A73,[1]RawData!A:DJ,103,FALSE)</f>
        <v>0</v>
      </c>
      <c r="AI73" s="57" t="b">
        <f>VLOOKUP(A73,[1]RawData!A:DJ,104,FALSE)</f>
        <v>0</v>
      </c>
      <c r="AJ73" s="57" t="str">
        <f>IF(F73="LIVE",IF(VLOOKUP(A73,[1]RawData!A:DJ,106,FALSE)="","No DSC Service Area",VLOOKUP(A73,[1]RawData!A:DJ,106,FALSE)),"")</f>
        <v>No DSC Service Area</v>
      </c>
      <c r="AK73" s="57" t="str">
        <f>IF(F73="LIVE",IF(VLOOKUP(A73,[1]RawData!A:DJ,107,FALSE)="","No Number of impacted DSC Service Areas",VLOOKUP(A73,[1]RawData!A:DJ,107,FALSE)),"")</f>
        <v>No Number of impacted DSC Service Areas</v>
      </c>
      <c r="AL73" s="57" t="str">
        <f>IF(F73="LIVE",IF(VLOOKUP(A73,[1]RawData!A:DJ,108,FALSE)="","No Change Improvement Scale",VLOOKUP(A73,[1]RawData!A:DJ,108,FALSE)),"")</f>
        <v>No Change Improvement Scale</v>
      </c>
      <c r="AM73" s="60" t="b">
        <f>VLOOKUP(A73,[1]RawData!A:DJ,88,FALSE)</f>
        <v>0</v>
      </c>
      <c r="AN73" s="60" t="b">
        <f>VLOOKUP(A73,[1]RawData!A:DJ,90,FALSE)</f>
        <v>0</v>
      </c>
      <c r="AO73" s="60" t="b">
        <f>VLOOKUP(A73,[1]RawData!A:DJ,89,FALSE)</f>
        <v>0</v>
      </c>
      <c r="AP73" s="60" t="b">
        <f>VLOOKUP(A73,[1]RawData!A:DJ,109,FALSE)</f>
        <v>0</v>
      </c>
      <c r="AQ73" s="60" t="b">
        <f>VLOOKUP(A73,[1]RawData!A:DJ,96,FALSE)</f>
        <v>0</v>
      </c>
      <c r="AR73" s="60" t="b">
        <f>VLOOKUP(A73,[1]RawData!A:DJ,110,FALSE)</f>
        <v>0</v>
      </c>
      <c r="AS73" s="57" t="str">
        <f>IF(VLOOKUP($A73,[1]RawData!$A:$DJ,111,FALSE)="","No Date",VLOOKUP($A73,[1]RawData!$A:$DJ,111,FALSE))</f>
        <v>No Date</v>
      </c>
      <c r="AT73" s="57" t="str">
        <f>IF(VLOOKUP($A73,[1]RawData!$A:$DJ,112,FALSE)="","No Date",VLOOKUP($A73,[1]RawData!$A:$DJ,112,FALSE))</f>
        <v>No Date</v>
      </c>
      <c r="AU73" s="57" t="str">
        <f>IF(VLOOKUP($A73,[1]RawData!$A:$DJ,114,FALSE)="","No Date",VLOOKUP($A73,[1]RawData!$A:$DJ,114,FALSE))</f>
        <v>No Date</v>
      </c>
      <c r="AV73" s="57" t="str">
        <f>IF(VLOOKUP($A73,[1]RawData!$A:$DJ,113,FALSE)="","No Date",VLOOKUP($A73,[1]RawData!$A:$DJ,113,FALSE))</f>
        <v>No Date</v>
      </c>
    </row>
    <row r="74" spans="1:48" s="56" customFormat="1" x14ac:dyDescent="0.25">
      <c r="A74" s="62" t="s">
        <v>115</v>
      </c>
      <c r="B74" s="54" t="str">
        <f>VLOOKUP(G74,[1]StatusMappings!A:B,2,FALSE)</f>
        <v>3. Change delivered, awaiting closure approval/sign-off</v>
      </c>
      <c r="D74" s="54" t="str">
        <f>VLOOKUP(A74,[1]RawData!A:DJ,2,FALSE)</f>
        <v>API Platform Implementation</v>
      </c>
      <c r="E74" s="54" t="str">
        <f>VLOOKUP(A74,[1]RawData!A:DJ,20,FALSE)</f>
        <v>CR (Internal)</v>
      </c>
      <c r="F74" s="51" t="str">
        <f>VLOOKUP(A74,[1]RawData!A:DJ,21,FALSE)</f>
        <v>LIVE</v>
      </c>
      <c r="G74" s="51" t="str">
        <f>VLOOKUP(A74,[1]RawData!A:DJ,3,FALSE)</f>
        <v>F1 - CCR/Closedown document in progress</v>
      </c>
      <c r="H74" s="58">
        <f t="shared" si="2"/>
        <v>0</v>
      </c>
      <c r="I74" s="58" t="str">
        <f>IF(ISNA(VLOOKUP(A74,[1]PrioritisationVariables!L:P,3,FALSE)),"",(VLOOKUP(A74,[1]PrioritisationVariables!L:P,3,FALSE)))</f>
        <v/>
      </c>
      <c r="J74" s="59" t="str">
        <f>IF(ISNA(VLOOKUP(A74,[1]PrioritisationVariables!L:P,5,FALSE)),"",(VLOOKUP(A74,[1]PrioritisationVariables!L:P,5,FALSE)))</f>
        <v/>
      </c>
      <c r="K74" s="57" t="str">
        <f>IF(F74="LIVE",IF(VLOOKUP(A74,[1]RawData!A:DJ,79,FALSE)="","No Platform",VLOOKUP(A74,[1]RawData!A:DJ,79,FALSE)),"")</f>
        <v>Data Office</v>
      </c>
      <c r="L74" s="57">
        <f>IF(VLOOKUP(A74,[1]RawData!A:DJ,9,FALSE)="","No Date",VLOOKUP(A74,[1]RawData!A:DJ,9,FALSE))</f>
        <v>42769</v>
      </c>
      <c r="M74" s="60" t="str">
        <f>VLOOKUP(A74,[1]RawData!A:DJ,16,FALSE)</f>
        <v>Gareth Hepworth</v>
      </c>
      <c r="N74" s="57" t="str">
        <f>IF(F74="LIVE",IF(VLOOKUP(A74,[1]RawData!A:DJ,19,FALSE)="","No Project Manager",VLOOKUP(A74,[1]RawData!A:DJ,19,FALSE)),"")</f>
        <v>Mark Pollard</v>
      </c>
      <c r="O74" s="61" t="str">
        <f>VLOOKUP(A74,[1]RawData!A:DJ,77,FALSE)</f>
        <v/>
      </c>
      <c r="P74" s="60" t="str">
        <f>VLOOKUP(A74,[1]RawData!A:DJ,78,FALSE)</f>
        <v/>
      </c>
      <c r="Q74" s="57" t="str">
        <f>IF(F74="LIVE",IF(VLOOKUP(A74,[1]RawData!A:DJ,81,FALSE)="","No Delivery Team",VLOOKUP(A74,[1]RawData!A:DJ,81,FALSE)),"")</f>
        <v>Third Party SI / Service Provider</v>
      </c>
      <c r="R74" s="60" t="str">
        <f>VLOOKUP(A74,[1]RawData!A:DJ,80,FALSE)</f>
        <v/>
      </c>
      <c r="S74" s="57">
        <f>IF(F74="LIVE",IF(VLOOKUP(A74,[1]RawData!A:DJ,60,FALSE)="","No Date",VLOOKUP(A74,[1]RawData!A:DJ,60,FALSE)),"")</f>
        <v>43271</v>
      </c>
      <c r="T74" s="57">
        <f>IF(VLOOKUP(A74,[1]RawData!A:DJ,61,FALSE)="","No Date",VLOOKUP(A74,[1]RawData!A:DJ,61,FALSE))</f>
        <v>43271</v>
      </c>
      <c r="U74" s="57">
        <f>IF(F74="LIVE",IF(VLOOKUP(A74,[1]RawData!A:DJ,11,FALSE)="","No Date",VLOOKUP(A74,[1]RawData!A:DJ,11,FALSE)),"")</f>
        <v>43079</v>
      </c>
      <c r="V74" s="57" t="str">
        <f>IF(F74="LIVE",IF(VLOOKUP(A74,[1]RawData!A:DJ,82,FALSE)="","No Application",VLOOKUP(A74,[1]RawData!A:DJ,82,FALSE)),"")</f>
        <v>BW</v>
      </c>
      <c r="W74" s="57" t="str">
        <f>IF(F74="LIVE",IF(VLOOKUP(A74,[1]RawData!A:DJ,83,FALSE)="","No Process",VLOOKUP(A74,[1]RawData!A:DJ,83,FALSE)),"")</f>
        <v>Other</v>
      </c>
      <c r="X74" s="57" t="str">
        <f>IF(F74="LIVE",IF(VLOOKUP(A74,[1]RawData!A:DJ,84,FALSE)="","No Delivery Effort",VLOOKUP(A74,[1]RawData!A:DJ,84,FALSE)),"")</f>
        <v>31-100days</v>
      </c>
      <c r="Y74" s="60" t="b">
        <f>VLOOKUP(A74,[1]RawData!A:DJ,85,FALSE)</f>
        <v>0</v>
      </c>
      <c r="Z74" s="57" t="str">
        <f>IF((AND(F74="LIVE",Y74=TRUE)),IF(VLOOKUP(A74,[1]RawData!A:DJ,86,FALSE)="","No Workaround Accountability",VLOOKUP(A74,[1]RawData!A:DJ,86,FALSE)),"")</f>
        <v/>
      </c>
      <c r="AA74" s="57" t="str">
        <f>IF((AND(F74="LIVE",Y74=TRUE)),IF(VLOOKUP(A74,[1]RawData!A:DJ,98,FALSE)="","No Workaround Frequency",VLOOKUP(A74,[1]RawData!A:DJ,98,FALSE)),"")</f>
        <v/>
      </c>
      <c r="AB74" s="57" t="str">
        <f>IF((AND(F74="LIVE",Y74=TRUE)),IF(VLOOKUP(A74,[1]RawData!A:DJ,99,FALSE)="","No Xoserve FTEs",VLOOKUP(A74,[1]RawData!A:DJ,99,FALSE)),"")</f>
        <v/>
      </c>
      <c r="AC74" s="57" t="str">
        <f>IF((AND(F74="LIVE",Y74=TRUE)),IF(VLOOKUP(A74,[1]RawData!A:DJ,94,FALSE)="","No Workaround Intensity",VLOOKUP(A74,[1]RawData!A:DJ,94,FALSE)),"")</f>
        <v/>
      </c>
      <c r="AD74" s="57" t="str">
        <f>IF((AND(F74="LIVE",Y74=TRUE)),IF(VLOOKUP(A74,[1]RawData!A:DJ,87,FALSE)="","No Lifespan Date",VLOOKUP(A74,[1]RawData!A:DJ,87,FALSE)),"")</f>
        <v/>
      </c>
      <c r="AE74" s="57" t="str">
        <f>IF(F74="LIVE",IF(VLOOKUP(A74,[1]RawData!A:DJ,100,FALSE)="","No Change Driver",VLOOKUP(A74,[1]RawData!A:DJ,100,FALSE)),"")</f>
        <v>Xoserve Internal CR (business improvement initiative)</v>
      </c>
      <c r="AF74" s="57" t="str">
        <f>IF(F74="LIVE",IF(VLOOKUP(A74,[1]RawData!A:DJ,101,FALSE)="","No Change Beneficiary",VLOOKUP(A74,[1]RawData!A:DJ,101,FALSE)),"")</f>
        <v>Xoserve Only</v>
      </c>
      <c r="AG74" s="57" t="b">
        <f>VLOOKUP(A74,[1]RawData!A:DJ,102,FALSE)</f>
        <v>0</v>
      </c>
      <c r="AH74" s="57" t="b">
        <f>VLOOKUP(A74,[1]RawData!A:DJ,103,FALSE)</f>
        <v>0</v>
      </c>
      <c r="AI74" s="57" t="b">
        <f>VLOOKUP(A74,[1]RawData!A:DJ,104,FALSE)</f>
        <v>0</v>
      </c>
      <c r="AJ74" s="57" t="str">
        <f>IF(F74="LIVE",IF(VLOOKUP(A74,[1]RawData!A:DJ,106,FALSE)="","No DSC Service Area",VLOOKUP(A74,[1]RawData!A:DJ,106,FALSE)),"")</f>
        <v>Service Area 23: Internal</v>
      </c>
      <c r="AK74" s="57" t="str">
        <f>IF(F74="LIVE",IF(VLOOKUP(A74,[1]RawData!A:DJ,107,FALSE)="","No Number of impacted DSC Service Areas",VLOOKUP(A74,[1]RawData!A:DJ,107,FALSE)),"")</f>
        <v>None (Xoserve internal initiative)</v>
      </c>
      <c r="AL74" s="57" t="str">
        <f>IF(F74="LIVE",IF(VLOOKUP(A74,[1]RawData!A:DJ,108,FALSE)="","No Change Improvement Scale",VLOOKUP(A74,[1]RawData!A:DJ,108,FALSE)),"")</f>
        <v>Medium</v>
      </c>
      <c r="AM74" s="60" t="b">
        <f>VLOOKUP(A74,[1]RawData!A:DJ,88,FALSE)</f>
        <v>0</v>
      </c>
      <c r="AN74" s="60" t="b">
        <f>VLOOKUP(A74,[1]RawData!A:DJ,90,FALSE)</f>
        <v>1</v>
      </c>
      <c r="AO74" s="60" t="b">
        <f>VLOOKUP(A74,[1]RawData!A:DJ,89,FALSE)</f>
        <v>0</v>
      </c>
      <c r="AP74" s="60" t="b">
        <f>VLOOKUP(A74,[1]RawData!A:DJ,109,FALSE)</f>
        <v>0</v>
      </c>
      <c r="AQ74" s="60" t="b">
        <f>VLOOKUP(A74,[1]RawData!A:DJ,96,FALSE)</f>
        <v>0</v>
      </c>
      <c r="AR74" s="60" t="b">
        <f>VLOOKUP(A74,[1]RawData!A:DJ,110,FALSE)</f>
        <v>0</v>
      </c>
      <c r="AS74" s="57" t="str">
        <f>IF(VLOOKUP($A74,[1]RawData!$A:$DJ,111,FALSE)="","No Date",VLOOKUP($A74,[1]RawData!$A:$DJ,111,FALSE))</f>
        <v>No Date</v>
      </c>
      <c r="AT74" s="57" t="str">
        <f>IF(VLOOKUP($A74,[1]RawData!$A:$DJ,112,FALSE)="","No Date",VLOOKUP($A74,[1]RawData!$A:$DJ,112,FALSE))</f>
        <v>No Date</v>
      </c>
      <c r="AU74" s="57" t="str">
        <f>IF(VLOOKUP($A74,[1]RawData!$A:$DJ,114,FALSE)="","No Date",VLOOKUP($A74,[1]RawData!$A:$DJ,114,FALSE))</f>
        <v>No Date</v>
      </c>
      <c r="AV74" s="57" t="str">
        <f>IF(VLOOKUP($A74,[1]RawData!$A:$DJ,113,FALSE)="","No Date",VLOOKUP($A74,[1]RawData!$A:$DJ,113,FALSE))</f>
        <v>No Date</v>
      </c>
    </row>
    <row r="75" spans="1:48" s="56" customFormat="1" x14ac:dyDescent="0.25">
      <c r="A75" s="62" t="s">
        <v>145</v>
      </c>
      <c r="B75" s="54" t="str">
        <f>VLOOKUP(G75,[1]StatusMappings!A:B,2,FALSE)</f>
        <v>2. Change sanction/approved and in project delivery</v>
      </c>
      <c r="D75" s="54" t="str">
        <f>VLOOKUP(A75,[1]RawData!A:DJ,2,FALSE)</f>
        <v>Control-M/EM, Server and agent upgrade for Gemini and CMS</v>
      </c>
      <c r="E75" s="54" t="str">
        <f>VLOOKUP(A75,[1]RawData!A:DJ,20,FALSE)</f>
        <v>CR (Internal)</v>
      </c>
      <c r="F75" s="51" t="str">
        <f>VLOOKUP(A75,[1]RawData!A:DJ,21,FALSE)</f>
        <v>LIVE</v>
      </c>
      <c r="G75" s="51" t="str">
        <f>VLOOKUP(A75,[1]RawData!A:DJ,3,FALSE)</f>
        <v>D1 - Change in delivery</v>
      </c>
      <c r="H75" s="58">
        <f t="shared" si="2"/>
        <v>0</v>
      </c>
      <c r="I75" s="58" t="str">
        <f>IF(ISNA(VLOOKUP(A75,[1]PrioritisationVariables!L:P,3,FALSE)),"",(VLOOKUP(A75,[1]PrioritisationVariables!L:P,3,FALSE)))</f>
        <v/>
      </c>
      <c r="J75" s="59" t="str">
        <f>IF(ISNA(VLOOKUP(A75,[1]PrioritisationVariables!L:P,5,FALSE)),"",(VLOOKUP(A75,[1]PrioritisationVariables!L:P,5,FALSE)))</f>
        <v/>
      </c>
      <c r="K75" s="57" t="str">
        <f>IF(F75="LIVE",IF(VLOOKUP(A75,[1]RawData!A:DJ,79,FALSE)="","No Platform",VLOOKUP(A75,[1]RawData!A:DJ,79,FALSE)),"")</f>
        <v>T &amp; SS</v>
      </c>
      <c r="L75" s="57">
        <f>IF(VLOOKUP(A75,[1]RawData!A:DJ,9,FALSE)="","No Date",VLOOKUP(A75,[1]RawData!A:DJ,9,FALSE))</f>
        <v>42965</v>
      </c>
      <c r="M75" s="60" t="str">
        <f>VLOOKUP(A75,[1]RawData!A:DJ,16,FALSE)</f>
        <v>Annie Griffith</v>
      </c>
      <c r="N75" s="57" t="str">
        <f>IF(F75="LIVE",IF(VLOOKUP(A75,[1]RawData!A:DJ,19,FALSE)="","No Project Manager",VLOOKUP(A75,[1]RawData!A:DJ,19,FALSE)),"")</f>
        <v>Emma Rose</v>
      </c>
      <c r="O75" s="61" t="str">
        <f>VLOOKUP(A75,[1]RawData!A:DJ,77,FALSE)</f>
        <v/>
      </c>
      <c r="P75" s="60" t="str">
        <f>VLOOKUP(A75,[1]RawData!A:DJ,78,FALSE)</f>
        <v/>
      </c>
      <c r="Q75" s="57" t="str">
        <f>IF(F75="LIVE",IF(VLOOKUP(A75,[1]RawData!A:DJ,81,FALSE)="","No Delivery Team",VLOOKUP(A75,[1]RawData!A:DJ,81,FALSE)),"")</f>
        <v>Third Party SI / Service Provider</v>
      </c>
      <c r="R75" s="60" t="str">
        <f>VLOOKUP(A75,[1]RawData!A:DJ,80,FALSE)</f>
        <v/>
      </c>
      <c r="S75" s="57">
        <f>IF(F75="LIVE",IF(VLOOKUP(A75,[1]RawData!A:DJ,60,FALSE)="","No Date",VLOOKUP(A75,[1]RawData!A:DJ,60,FALSE)),"")</f>
        <v>43463</v>
      </c>
      <c r="T75" s="57" t="str">
        <f>IF(VLOOKUP(A75,[1]RawData!A:DJ,61,FALSE)="","No Date",VLOOKUP(A75,[1]RawData!A:DJ,61,FALSE))</f>
        <v>No Date</v>
      </c>
      <c r="U75" s="57">
        <f>IF(F75="LIVE",IF(VLOOKUP(A75,[1]RawData!A:DJ,11,FALSE)="","No Date",VLOOKUP(A75,[1]RawData!A:DJ,11,FALSE)),"")</f>
        <v>43312</v>
      </c>
      <c r="V75" s="57" t="str">
        <f>IF(F75="LIVE",IF(VLOOKUP(A75,[1]RawData!A:DJ,82,FALSE)="","No Application",VLOOKUP(A75,[1]RawData!A:DJ,82,FALSE)),"")</f>
        <v>Other</v>
      </c>
      <c r="W75" s="57" t="str">
        <f>IF(F75="LIVE",IF(VLOOKUP(A75,[1]RawData!A:DJ,83,FALSE)="","No Process",VLOOKUP(A75,[1]RawData!A:DJ,83,FALSE)),"")</f>
        <v>Other</v>
      </c>
      <c r="X75" s="57" t="str">
        <f>IF(F75="LIVE",IF(VLOOKUP(A75,[1]RawData!A:DJ,84,FALSE)="","No Delivery Effort",VLOOKUP(A75,[1]RawData!A:DJ,84,FALSE)),"")</f>
        <v>31-100days</v>
      </c>
      <c r="Y75" s="60" t="b">
        <f>VLOOKUP(A75,[1]RawData!A:DJ,85,FALSE)</f>
        <v>0</v>
      </c>
      <c r="Z75" s="57" t="str">
        <f>IF((AND(F75="LIVE",Y75=TRUE)),IF(VLOOKUP(A75,[1]RawData!A:DJ,86,FALSE)="","No Workaround Accountability",VLOOKUP(A75,[1]RawData!A:DJ,86,FALSE)),"")</f>
        <v/>
      </c>
      <c r="AA75" s="57" t="str">
        <f>IF((AND(F75="LIVE",Y75=TRUE)),IF(VLOOKUP(A75,[1]RawData!A:DJ,98,FALSE)="","No Workaround Frequency",VLOOKUP(A75,[1]RawData!A:DJ,98,FALSE)),"")</f>
        <v/>
      </c>
      <c r="AB75" s="57" t="str">
        <f>IF((AND(F75="LIVE",Y75=TRUE)),IF(VLOOKUP(A75,[1]RawData!A:DJ,99,FALSE)="","No Xoserve FTEs",VLOOKUP(A75,[1]RawData!A:DJ,99,FALSE)),"")</f>
        <v/>
      </c>
      <c r="AC75" s="57" t="str">
        <f>IF((AND(F75="LIVE",Y75=TRUE)),IF(VLOOKUP(A75,[1]RawData!A:DJ,94,FALSE)="","No Workaround Intensity",VLOOKUP(A75,[1]RawData!A:DJ,94,FALSE)),"")</f>
        <v/>
      </c>
      <c r="AD75" s="57" t="str">
        <f>IF((AND(F75="LIVE",Y75=TRUE)),IF(VLOOKUP(A75,[1]RawData!A:DJ,87,FALSE)="","No Lifespan Date",VLOOKUP(A75,[1]RawData!A:DJ,87,FALSE)),"")</f>
        <v/>
      </c>
      <c r="AE75" s="57" t="str">
        <f>IF(F75="LIVE",IF(VLOOKUP(A75,[1]RawData!A:DJ,100,FALSE)="","No Change Driver",VLOOKUP(A75,[1]RawData!A:DJ,100,FALSE)),"")</f>
        <v>Xoserve Internal CR (business improvement initiative)</v>
      </c>
      <c r="AF75" s="57" t="str">
        <f>IF(F75="LIVE",IF(VLOOKUP(A75,[1]RawData!A:DJ,101,FALSE)="","No Change Beneficiary",VLOOKUP(A75,[1]RawData!A:DJ,101,FALSE)),"")</f>
        <v>Xoserve Only</v>
      </c>
      <c r="AG75" s="57" t="b">
        <f>VLOOKUP(A75,[1]RawData!A:DJ,102,FALSE)</f>
        <v>0</v>
      </c>
      <c r="AH75" s="57" t="b">
        <f>VLOOKUP(A75,[1]RawData!A:DJ,103,FALSE)</f>
        <v>0</v>
      </c>
      <c r="AI75" s="57" t="b">
        <f>VLOOKUP(A75,[1]RawData!A:DJ,104,FALSE)</f>
        <v>0</v>
      </c>
      <c r="AJ75" s="57" t="str">
        <f>IF(F75="LIVE",IF(VLOOKUP(A75,[1]RawData!A:DJ,106,FALSE)="","No DSC Service Area",VLOOKUP(A75,[1]RawData!A:DJ,106,FALSE)),"")</f>
        <v>Service Area 23: Internal</v>
      </c>
      <c r="AK75" s="57" t="str">
        <f>IF(F75="LIVE",IF(VLOOKUP(A75,[1]RawData!A:DJ,107,FALSE)="","No Number of impacted DSC Service Areas",VLOOKUP(A75,[1]RawData!A:DJ,107,FALSE)),"")</f>
        <v>None (Xoserve internal initiative)</v>
      </c>
      <c r="AL75" s="57" t="str">
        <f>IF(F75="LIVE",IF(VLOOKUP(A75,[1]RawData!A:DJ,108,FALSE)="","No Change Improvement Scale",VLOOKUP(A75,[1]RawData!A:DJ,108,FALSE)),"")</f>
        <v>Medium</v>
      </c>
      <c r="AM75" s="60" t="b">
        <f>VLOOKUP(A75,[1]RawData!A:DJ,88,FALSE)</f>
        <v>0</v>
      </c>
      <c r="AN75" s="60" t="b">
        <f>VLOOKUP(A75,[1]RawData!A:DJ,90,FALSE)</f>
        <v>0</v>
      </c>
      <c r="AO75" s="60" t="b">
        <f>VLOOKUP(A75,[1]RawData!A:DJ,89,FALSE)</f>
        <v>0</v>
      </c>
      <c r="AP75" s="60" t="b">
        <f>VLOOKUP(A75,[1]RawData!A:DJ,109,FALSE)</f>
        <v>0</v>
      </c>
      <c r="AQ75" s="60" t="b">
        <f>VLOOKUP(A75,[1]RawData!A:DJ,96,FALSE)</f>
        <v>0</v>
      </c>
      <c r="AR75" s="60" t="b">
        <f>VLOOKUP(A75,[1]RawData!A:DJ,110,FALSE)</f>
        <v>0</v>
      </c>
      <c r="AS75" s="57" t="str">
        <f>IF(VLOOKUP($A75,[1]RawData!$A:$DJ,111,FALSE)="","No Date",VLOOKUP($A75,[1]RawData!$A:$DJ,111,FALSE))</f>
        <v>No Date</v>
      </c>
      <c r="AT75" s="57" t="str">
        <f>IF(VLOOKUP($A75,[1]RawData!$A:$DJ,112,FALSE)="","No Date",VLOOKUP($A75,[1]RawData!$A:$DJ,112,FALSE))</f>
        <v>No Date</v>
      </c>
      <c r="AU75" s="57" t="str">
        <f>IF(VLOOKUP($A75,[1]RawData!$A:$DJ,114,FALSE)="","No Date",VLOOKUP($A75,[1]RawData!$A:$DJ,114,FALSE))</f>
        <v>No Date</v>
      </c>
      <c r="AV75" s="57" t="str">
        <f>IF(VLOOKUP($A75,[1]RawData!$A:$DJ,113,FALSE)="","No Date",VLOOKUP($A75,[1]RawData!$A:$DJ,113,FALSE))</f>
        <v>No Date</v>
      </c>
    </row>
    <row r="76" spans="1:48" s="56" customFormat="1" x14ac:dyDescent="0.25">
      <c r="A76" s="62" t="s">
        <v>146</v>
      </c>
      <c r="B76" s="54" t="str">
        <f>VLOOKUP(G76,[1]StatusMappings!A:B,2,FALSE)</f>
        <v>2. Change sanction/approved and in project delivery</v>
      </c>
      <c r="D76" s="54" t="str">
        <f>VLOOKUP(A76,[1]RawData!A:DJ,2,FALSE)</f>
        <v>Checkpoint Hardware Upgrade</v>
      </c>
      <c r="E76" s="54" t="str">
        <f>VLOOKUP(A76,[1]RawData!A:DJ,20,FALSE)</f>
        <v>CR (Internal)</v>
      </c>
      <c r="F76" s="51" t="str">
        <f>VLOOKUP(A76,[1]RawData!A:DJ,21,FALSE)</f>
        <v>LIVE</v>
      </c>
      <c r="G76" s="51" t="str">
        <f>VLOOKUP(A76,[1]RawData!A:DJ,3,FALSE)</f>
        <v>D1 - Change in delivery</v>
      </c>
      <c r="H76" s="58">
        <f t="shared" si="2"/>
        <v>0</v>
      </c>
      <c r="I76" s="58" t="str">
        <f>IF(ISNA(VLOOKUP(A76,[1]PrioritisationVariables!L:P,3,FALSE)),"",(VLOOKUP(A76,[1]PrioritisationVariables!L:P,3,FALSE)))</f>
        <v/>
      </c>
      <c r="J76" s="59" t="str">
        <f>IF(ISNA(VLOOKUP(A76,[1]PrioritisationVariables!L:P,5,FALSE)),"",(VLOOKUP(A76,[1]PrioritisationVariables!L:P,5,FALSE)))</f>
        <v/>
      </c>
      <c r="K76" s="57" t="str">
        <f>IF(F76="LIVE",IF(VLOOKUP(A76,[1]RawData!A:DJ,79,FALSE)="","No Platform",VLOOKUP(A76,[1]RawData!A:DJ,79,FALSE)),"")</f>
        <v>T &amp; SS</v>
      </c>
      <c r="L76" s="57">
        <f>IF(VLOOKUP(A76,[1]RawData!A:DJ,9,FALSE)="","No Date",VLOOKUP(A76,[1]RawData!A:DJ,9,FALSE))</f>
        <v>42915</v>
      </c>
      <c r="M76" s="60" t="str">
        <f>VLOOKUP(A76,[1]RawData!A:DJ,16,FALSE)</f>
        <v>Chris Fears</v>
      </c>
      <c r="N76" s="57" t="str">
        <f>IF(F76="LIVE",IF(VLOOKUP(A76,[1]RawData!A:DJ,19,FALSE)="","No Project Manager",VLOOKUP(A76,[1]RawData!A:DJ,19,FALSE)),"")</f>
        <v>Emily Pickard</v>
      </c>
      <c r="O76" s="61" t="str">
        <f>VLOOKUP(A76,[1]RawData!A:DJ,77,FALSE)</f>
        <v/>
      </c>
      <c r="P76" s="60" t="str">
        <f>VLOOKUP(A76,[1]RawData!A:DJ,78,FALSE)</f>
        <v/>
      </c>
      <c r="Q76" s="57" t="str">
        <f>IF(F76="LIVE",IF(VLOOKUP(A76,[1]RawData!A:DJ,81,FALSE)="","No Delivery Team",VLOOKUP(A76,[1]RawData!A:DJ,81,FALSE)),"")</f>
        <v>Third Party SI / Service Provider</v>
      </c>
      <c r="R76" s="60" t="str">
        <f>VLOOKUP(A76,[1]RawData!A:DJ,80,FALSE)</f>
        <v/>
      </c>
      <c r="S76" s="57">
        <f>IF(F76="LIVE",IF(VLOOKUP(A76,[1]RawData!A:DJ,60,FALSE)="","No Date",VLOOKUP(A76,[1]RawData!A:DJ,60,FALSE)),"")</f>
        <v>43338</v>
      </c>
      <c r="T76" s="57" t="str">
        <f>IF(VLOOKUP(A76,[1]RawData!A:DJ,61,FALSE)="","No Date",VLOOKUP(A76,[1]RawData!A:DJ,61,FALSE))</f>
        <v>No Date</v>
      </c>
      <c r="U76" s="57">
        <f>IF(F76="LIVE",IF(VLOOKUP(A76,[1]RawData!A:DJ,11,FALSE)="","No Date",VLOOKUP(A76,[1]RawData!A:DJ,11,FALSE)),"")</f>
        <v>43070</v>
      </c>
      <c r="V76" s="57" t="str">
        <f>IF(F76="LIVE",IF(VLOOKUP(A76,[1]RawData!A:DJ,82,FALSE)="","No Application",VLOOKUP(A76,[1]RawData!A:DJ,82,FALSE)),"")</f>
        <v>Other</v>
      </c>
      <c r="W76" s="57" t="str">
        <f>IF(F76="LIVE",IF(VLOOKUP(A76,[1]RawData!A:DJ,83,FALSE)="","No Process",VLOOKUP(A76,[1]RawData!A:DJ,83,FALSE)),"")</f>
        <v>Other</v>
      </c>
      <c r="X76" s="57" t="str">
        <f>IF(F76="LIVE",IF(VLOOKUP(A76,[1]RawData!A:DJ,84,FALSE)="","No Delivery Effort",VLOOKUP(A76,[1]RawData!A:DJ,84,FALSE)),"")</f>
        <v>31-100days</v>
      </c>
      <c r="Y76" s="60" t="b">
        <f>VLOOKUP(A76,[1]RawData!A:DJ,85,FALSE)</f>
        <v>0</v>
      </c>
      <c r="Z76" s="57" t="str">
        <f>IF((AND(F76="LIVE",Y76=TRUE)),IF(VLOOKUP(A76,[1]RawData!A:DJ,86,FALSE)="","No Workaround Accountability",VLOOKUP(A76,[1]RawData!A:DJ,86,FALSE)),"")</f>
        <v/>
      </c>
      <c r="AA76" s="57" t="str">
        <f>IF((AND(F76="LIVE",Y76=TRUE)),IF(VLOOKUP(A76,[1]RawData!A:DJ,98,FALSE)="","No Workaround Frequency",VLOOKUP(A76,[1]RawData!A:DJ,98,FALSE)),"")</f>
        <v/>
      </c>
      <c r="AB76" s="57" t="str">
        <f>IF((AND(F76="LIVE",Y76=TRUE)),IF(VLOOKUP(A76,[1]RawData!A:DJ,99,FALSE)="","No Xoserve FTEs",VLOOKUP(A76,[1]RawData!A:DJ,99,FALSE)),"")</f>
        <v/>
      </c>
      <c r="AC76" s="57" t="str">
        <f>IF((AND(F76="LIVE",Y76=TRUE)),IF(VLOOKUP(A76,[1]RawData!A:DJ,94,FALSE)="","No Workaround Intensity",VLOOKUP(A76,[1]RawData!A:DJ,94,FALSE)),"")</f>
        <v/>
      </c>
      <c r="AD76" s="57" t="str">
        <f>IF((AND(F76="LIVE",Y76=TRUE)),IF(VLOOKUP(A76,[1]RawData!A:DJ,87,FALSE)="","No Lifespan Date",VLOOKUP(A76,[1]RawData!A:DJ,87,FALSE)),"")</f>
        <v/>
      </c>
      <c r="AE76" s="57" t="str">
        <f>IF(F76="LIVE",IF(VLOOKUP(A76,[1]RawData!A:DJ,100,FALSE)="","No Change Driver",VLOOKUP(A76,[1]RawData!A:DJ,100,FALSE)),"")</f>
        <v>Xoserve Internal CR (business improvement initiative)</v>
      </c>
      <c r="AF76" s="57" t="str">
        <f>IF(F76="LIVE",IF(VLOOKUP(A76,[1]RawData!A:DJ,101,FALSE)="","No Change Beneficiary",VLOOKUP(A76,[1]RawData!A:DJ,101,FALSE)),"")</f>
        <v>Xoserve Only</v>
      </c>
      <c r="AG76" s="57" t="b">
        <f>VLOOKUP(A76,[1]RawData!A:DJ,102,FALSE)</f>
        <v>0</v>
      </c>
      <c r="AH76" s="57" t="b">
        <f>VLOOKUP(A76,[1]RawData!A:DJ,103,FALSE)</f>
        <v>0</v>
      </c>
      <c r="AI76" s="57" t="b">
        <f>VLOOKUP(A76,[1]RawData!A:DJ,104,FALSE)</f>
        <v>0</v>
      </c>
      <c r="AJ76" s="57" t="str">
        <f>IF(F76="LIVE",IF(VLOOKUP(A76,[1]RawData!A:DJ,106,FALSE)="","No DSC Service Area",VLOOKUP(A76,[1]RawData!A:DJ,106,FALSE)),"")</f>
        <v>Service Area 23: Internal</v>
      </c>
      <c r="AK76" s="57" t="str">
        <f>IF(F76="LIVE",IF(VLOOKUP(A76,[1]RawData!A:DJ,107,FALSE)="","No Number of impacted DSC Service Areas",VLOOKUP(A76,[1]RawData!A:DJ,107,FALSE)),"")</f>
        <v>None (Xoserve internal initiative)</v>
      </c>
      <c r="AL76" s="57" t="str">
        <f>IF(F76="LIVE",IF(VLOOKUP(A76,[1]RawData!A:DJ,108,FALSE)="","No Change Improvement Scale",VLOOKUP(A76,[1]RawData!A:DJ,108,FALSE)),"")</f>
        <v>Medium</v>
      </c>
      <c r="AM76" s="60" t="b">
        <f>VLOOKUP(A76,[1]RawData!A:DJ,88,FALSE)</f>
        <v>0</v>
      </c>
      <c r="AN76" s="60" t="b">
        <f>VLOOKUP(A76,[1]RawData!A:DJ,90,FALSE)</f>
        <v>0</v>
      </c>
      <c r="AO76" s="60" t="b">
        <f>VLOOKUP(A76,[1]RawData!A:DJ,89,FALSE)</f>
        <v>0</v>
      </c>
      <c r="AP76" s="60" t="b">
        <f>VLOOKUP(A76,[1]RawData!A:DJ,109,FALSE)</f>
        <v>0</v>
      </c>
      <c r="AQ76" s="60" t="b">
        <f>VLOOKUP(A76,[1]RawData!A:DJ,96,FALSE)</f>
        <v>0</v>
      </c>
      <c r="AR76" s="60" t="b">
        <f>VLOOKUP(A76,[1]RawData!A:DJ,110,FALSE)</f>
        <v>0</v>
      </c>
      <c r="AS76" s="57" t="str">
        <f>IF(VLOOKUP($A76,[1]RawData!$A:$DJ,111,FALSE)="","No Date",VLOOKUP($A76,[1]RawData!$A:$DJ,111,FALSE))</f>
        <v>No Date</v>
      </c>
      <c r="AT76" s="57" t="str">
        <f>IF(VLOOKUP($A76,[1]RawData!$A:$DJ,112,FALSE)="","No Date",VLOOKUP($A76,[1]RawData!$A:$DJ,112,FALSE))</f>
        <v>No Date</v>
      </c>
      <c r="AU76" s="57" t="str">
        <f>IF(VLOOKUP($A76,[1]RawData!$A:$DJ,114,FALSE)="","No Date",VLOOKUP($A76,[1]RawData!$A:$DJ,114,FALSE))</f>
        <v>No Date</v>
      </c>
      <c r="AV76" s="57" t="str">
        <f>IF(VLOOKUP($A76,[1]RawData!$A:$DJ,113,FALSE)="","No Date",VLOOKUP($A76,[1]RawData!$A:$DJ,113,FALSE))</f>
        <v>No Date</v>
      </c>
    </row>
    <row r="77" spans="1:48" s="56" customFormat="1" x14ac:dyDescent="0.25">
      <c r="A77" s="62" t="s">
        <v>147</v>
      </c>
      <c r="B77" s="54" t="str">
        <f>VLOOKUP(G77,[1]StatusMappings!A:B,2,FALSE)</f>
        <v>2. Change sanction/approved and in project delivery</v>
      </c>
      <c r="D77" s="54" t="str">
        <f>VLOOKUP(A77,[1]RawData!A:DJ,2,FALSE)</f>
        <v>Cisco Security Upgrade</v>
      </c>
      <c r="E77" s="54" t="str">
        <f>VLOOKUP(A77,[1]RawData!A:DJ,20,FALSE)</f>
        <v>CR (Internal)</v>
      </c>
      <c r="F77" s="51" t="str">
        <f>VLOOKUP(A77,[1]RawData!A:DJ,21,FALSE)</f>
        <v>LIVE</v>
      </c>
      <c r="G77" s="51" t="str">
        <f>VLOOKUP(A77,[1]RawData!A:DJ,3,FALSE)</f>
        <v>D1 - Change in delivery</v>
      </c>
      <c r="H77" s="58">
        <f t="shared" si="2"/>
        <v>0</v>
      </c>
      <c r="I77" s="58" t="str">
        <f>IF(ISNA(VLOOKUP(A77,[1]PrioritisationVariables!L:P,3,FALSE)),"",(VLOOKUP(A77,[1]PrioritisationVariables!L:P,3,FALSE)))</f>
        <v/>
      </c>
      <c r="J77" s="59" t="str">
        <f>IF(ISNA(VLOOKUP(A77,[1]PrioritisationVariables!L:P,5,FALSE)),"",(VLOOKUP(A77,[1]PrioritisationVariables!L:P,5,FALSE)))</f>
        <v/>
      </c>
      <c r="K77" s="57" t="str">
        <f>IF(F77="LIVE",IF(VLOOKUP(A77,[1]RawData!A:DJ,79,FALSE)="","No Platform",VLOOKUP(A77,[1]RawData!A:DJ,79,FALSE)),"")</f>
        <v>T &amp; SS</v>
      </c>
      <c r="L77" s="57">
        <f>IF(VLOOKUP(A77,[1]RawData!A:DJ,9,FALSE)="","No Date",VLOOKUP(A77,[1]RawData!A:DJ,9,FALSE))</f>
        <v>42915</v>
      </c>
      <c r="M77" s="60" t="str">
        <f>VLOOKUP(A77,[1]RawData!A:DJ,16,FALSE)</f>
        <v>Chris Fears</v>
      </c>
      <c r="N77" s="57" t="str">
        <f>IF(F77="LIVE",IF(VLOOKUP(A77,[1]RawData!A:DJ,19,FALSE)="","No Project Manager",VLOOKUP(A77,[1]RawData!A:DJ,19,FALSE)),"")</f>
        <v>Emily Pickard</v>
      </c>
      <c r="O77" s="61" t="str">
        <f>VLOOKUP(A77,[1]RawData!A:DJ,77,FALSE)</f>
        <v/>
      </c>
      <c r="P77" s="60" t="str">
        <f>VLOOKUP(A77,[1]RawData!A:DJ,78,FALSE)</f>
        <v/>
      </c>
      <c r="Q77" s="57" t="str">
        <f>IF(F77="LIVE",IF(VLOOKUP(A77,[1]RawData!A:DJ,81,FALSE)="","No Delivery Team",VLOOKUP(A77,[1]RawData!A:DJ,81,FALSE)),"")</f>
        <v>Third Party SI / Service Provider</v>
      </c>
      <c r="R77" s="60" t="str">
        <f>VLOOKUP(A77,[1]RawData!A:DJ,80,FALSE)</f>
        <v/>
      </c>
      <c r="S77" s="57">
        <f>IF(F77="LIVE",IF(VLOOKUP(A77,[1]RawData!A:DJ,60,FALSE)="","No Date",VLOOKUP(A77,[1]RawData!A:DJ,60,FALSE)),"")</f>
        <v>43338</v>
      </c>
      <c r="T77" s="57" t="str">
        <f>IF(VLOOKUP(A77,[1]RawData!A:DJ,61,FALSE)="","No Date",VLOOKUP(A77,[1]RawData!A:DJ,61,FALSE))</f>
        <v>No Date</v>
      </c>
      <c r="U77" s="57">
        <f>IF(F77="LIVE",IF(VLOOKUP(A77,[1]RawData!A:DJ,11,FALSE)="","No Date",VLOOKUP(A77,[1]RawData!A:DJ,11,FALSE)),"")</f>
        <v>43133</v>
      </c>
      <c r="V77" s="57" t="str">
        <f>IF(F77="LIVE",IF(VLOOKUP(A77,[1]RawData!A:DJ,82,FALSE)="","No Application",VLOOKUP(A77,[1]RawData!A:DJ,82,FALSE)),"")</f>
        <v>Other</v>
      </c>
      <c r="W77" s="57" t="str">
        <f>IF(F77="LIVE",IF(VLOOKUP(A77,[1]RawData!A:DJ,83,FALSE)="","No Process",VLOOKUP(A77,[1]RawData!A:DJ,83,FALSE)),"")</f>
        <v>Other</v>
      </c>
      <c r="X77" s="57" t="str">
        <f>IF(F77="LIVE",IF(VLOOKUP(A77,[1]RawData!A:DJ,84,FALSE)="","No Delivery Effort",VLOOKUP(A77,[1]RawData!A:DJ,84,FALSE)),"")</f>
        <v>31-100days</v>
      </c>
      <c r="Y77" s="60" t="b">
        <f>VLOOKUP(A77,[1]RawData!A:DJ,85,FALSE)</f>
        <v>0</v>
      </c>
      <c r="Z77" s="57" t="str">
        <f>IF((AND(F77="LIVE",Y77=TRUE)),IF(VLOOKUP(A77,[1]RawData!A:DJ,86,FALSE)="","No Workaround Accountability",VLOOKUP(A77,[1]RawData!A:DJ,86,FALSE)),"")</f>
        <v/>
      </c>
      <c r="AA77" s="57" t="str">
        <f>IF((AND(F77="LIVE",Y77=TRUE)),IF(VLOOKUP(A77,[1]RawData!A:DJ,98,FALSE)="","No Workaround Frequency",VLOOKUP(A77,[1]RawData!A:DJ,98,FALSE)),"")</f>
        <v/>
      </c>
      <c r="AB77" s="57" t="str">
        <f>IF((AND(F77="LIVE",Y77=TRUE)),IF(VLOOKUP(A77,[1]RawData!A:DJ,99,FALSE)="","No Xoserve FTEs",VLOOKUP(A77,[1]RawData!A:DJ,99,FALSE)),"")</f>
        <v/>
      </c>
      <c r="AC77" s="57" t="str">
        <f>IF((AND(F77="LIVE",Y77=TRUE)),IF(VLOOKUP(A77,[1]RawData!A:DJ,94,FALSE)="","No Workaround Intensity",VLOOKUP(A77,[1]RawData!A:DJ,94,FALSE)),"")</f>
        <v/>
      </c>
      <c r="AD77" s="57" t="str">
        <f>IF((AND(F77="LIVE",Y77=TRUE)),IF(VLOOKUP(A77,[1]RawData!A:DJ,87,FALSE)="","No Lifespan Date",VLOOKUP(A77,[1]RawData!A:DJ,87,FALSE)),"")</f>
        <v/>
      </c>
      <c r="AE77" s="57" t="str">
        <f>IF(F77="LIVE",IF(VLOOKUP(A77,[1]RawData!A:DJ,100,FALSE)="","No Change Driver",VLOOKUP(A77,[1]RawData!A:DJ,100,FALSE)),"")</f>
        <v>Xoserve Internal CR (business improvement initiative)</v>
      </c>
      <c r="AF77" s="57" t="str">
        <f>IF(F77="LIVE",IF(VLOOKUP(A77,[1]RawData!A:DJ,101,FALSE)="","No Change Beneficiary",VLOOKUP(A77,[1]RawData!A:DJ,101,FALSE)),"")</f>
        <v>Xoserve Only</v>
      </c>
      <c r="AG77" s="57" t="b">
        <f>VLOOKUP(A77,[1]RawData!A:DJ,102,FALSE)</f>
        <v>0</v>
      </c>
      <c r="AH77" s="57" t="b">
        <f>VLOOKUP(A77,[1]RawData!A:DJ,103,FALSE)</f>
        <v>0</v>
      </c>
      <c r="AI77" s="57" t="b">
        <f>VLOOKUP(A77,[1]RawData!A:DJ,104,FALSE)</f>
        <v>0</v>
      </c>
      <c r="AJ77" s="57" t="str">
        <f>IF(F77="LIVE",IF(VLOOKUP(A77,[1]RawData!A:DJ,106,FALSE)="","No DSC Service Area",VLOOKUP(A77,[1]RawData!A:DJ,106,FALSE)),"")</f>
        <v>Service Area 23: Internal</v>
      </c>
      <c r="AK77" s="57" t="str">
        <f>IF(F77="LIVE",IF(VLOOKUP(A77,[1]RawData!A:DJ,107,FALSE)="","No Number of impacted DSC Service Areas",VLOOKUP(A77,[1]RawData!A:DJ,107,FALSE)),"")</f>
        <v>None (Xoserve internal initiative)</v>
      </c>
      <c r="AL77" s="57" t="str">
        <f>IF(F77="LIVE",IF(VLOOKUP(A77,[1]RawData!A:DJ,108,FALSE)="","No Change Improvement Scale",VLOOKUP(A77,[1]RawData!A:DJ,108,FALSE)),"")</f>
        <v>Medium</v>
      </c>
      <c r="AM77" s="60" t="b">
        <f>VLOOKUP(A77,[1]RawData!A:DJ,88,FALSE)</f>
        <v>0</v>
      </c>
      <c r="AN77" s="60" t="b">
        <f>VLOOKUP(A77,[1]RawData!A:DJ,90,FALSE)</f>
        <v>0</v>
      </c>
      <c r="AO77" s="60" t="b">
        <f>VLOOKUP(A77,[1]RawData!A:DJ,89,FALSE)</f>
        <v>0</v>
      </c>
      <c r="AP77" s="60" t="b">
        <f>VLOOKUP(A77,[1]RawData!A:DJ,109,FALSE)</f>
        <v>0</v>
      </c>
      <c r="AQ77" s="60" t="b">
        <f>VLOOKUP(A77,[1]RawData!A:DJ,96,FALSE)</f>
        <v>0</v>
      </c>
      <c r="AR77" s="60" t="b">
        <f>VLOOKUP(A77,[1]RawData!A:DJ,110,FALSE)</f>
        <v>0</v>
      </c>
      <c r="AS77" s="57" t="str">
        <f>IF(VLOOKUP($A77,[1]RawData!$A:$DJ,111,FALSE)="","No Date",VLOOKUP($A77,[1]RawData!$A:$DJ,111,FALSE))</f>
        <v>No Date</v>
      </c>
      <c r="AT77" s="57" t="str">
        <f>IF(VLOOKUP($A77,[1]RawData!$A:$DJ,112,FALSE)="","No Date",VLOOKUP($A77,[1]RawData!$A:$DJ,112,FALSE))</f>
        <v>No Date</v>
      </c>
      <c r="AU77" s="57" t="str">
        <f>IF(VLOOKUP($A77,[1]RawData!$A:$DJ,114,FALSE)="","No Date",VLOOKUP($A77,[1]RawData!$A:$DJ,114,FALSE))</f>
        <v>No Date</v>
      </c>
      <c r="AV77" s="57" t="str">
        <f>IF(VLOOKUP($A77,[1]RawData!$A:$DJ,113,FALSE)="","No Date",VLOOKUP($A77,[1]RawData!$A:$DJ,113,FALSE))</f>
        <v>No Date</v>
      </c>
    </row>
    <row r="78" spans="1:48" s="56" customFormat="1" x14ac:dyDescent="0.25">
      <c r="A78" s="62" t="s">
        <v>148</v>
      </c>
      <c r="B78" s="54" t="str">
        <f>VLOOKUP(G78,[1]StatusMappings!A:B,2,FALSE)</f>
        <v>2. Change sanction/approved and in project delivery</v>
      </c>
      <c r="D78" s="54" t="str">
        <f>VLOOKUP(A78,[1]RawData!A:DJ,2,FALSE)</f>
        <v>Testing Lifecyle Improvements</v>
      </c>
      <c r="E78" s="54" t="str">
        <f>VLOOKUP(A78,[1]RawData!A:DJ,20,FALSE)</f>
        <v>CR (Internal)</v>
      </c>
      <c r="F78" s="51" t="str">
        <f>VLOOKUP(A78,[1]RawData!A:DJ,21,FALSE)</f>
        <v>LIVE</v>
      </c>
      <c r="G78" s="51" t="str">
        <f>VLOOKUP(A78,[1]RawData!A:DJ,3,FALSE)</f>
        <v>D1 - Change in delivery</v>
      </c>
      <c r="H78" s="58">
        <f t="shared" si="2"/>
        <v>0</v>
      </c>
      <c r="I78" s="58" t="str">
        <f>IF(ISNA(VLOOKUP(A78,[1]PrioritisationVariables!L:P,3,FALSE)),"",(VLOOKUP(A78,[1]PrioritisationVariables!L:P,3,FALSE)))</f>
        <v/>
      </c>
      <c r="J78" s="59" t="str">
        <f>IF(ISNA(VLOOKUP(A78,[1]PrioritisationVariables!L:P,5,FALSE)),"",(VLOOKUP(A78,[1]PrioritisationVariables!L:P,5,FALSE)))</f>
        <v/>
      </c>
      <c r="K78" s="57" t="str">
        <f>IF(F78="LIVE",IF(VLOOKUP(A78,[1]RawData!A:DJ,79,FALSE)="","No Platform",VLOOKUP(A78,[1]RawData!A:DJ,79,FALSE)),"")</f>
        <v>T &amp; SS</v>
      </c>
      <c r="L78" s="57">
        <f>IF(VLOOKUP(A78,[1]RawData!A:DJ,9,FALSE)="","No Date",VLOOKUP(A78,[1]RawData!A:DJ,9,FALSE))</f>
        <v>43087</v>
      </c>
      <c r="M78" s="60" t="str">
        <f>VLOOKUP(A78,[1]RawData!A:DJ,16,FALSE)</f>
        <v>Andy Simpson</v>
      </c>
      <c r="N78" s="57" t="str">
        <f>IF(F78="LIVE",IF(VLOOKUP(A78,[1]RawData!A:DJ,19,FALSE)="","No Project Manager",VLOOKUP(A78,[1]RawData!A:DJ,19,FALSE)),"")</f>
        <v>Debi Jones</v>
      </c>
      <c r="O78" s="61" t="str">
        <f>VLOOKUP(A78,[1]RawData!A:DJ,77,FALSE)</f>
        <v/>
      </c>
      <c r="P78" s="60" t="str">
        <f>VLOOKUP(A78,[1]RawData!A:DJ,78,FALSE)</f>
        <v/>
      </c>
      <c r="Q78" s="57" t="str">
        <f>IF(F78="LIVE",IF(VLOOKUP(A78,[1]RawData!A:DJ,81,FALSE)="","No Delivery Team",VLOOKUP(A78,[1]RawData!A:DJ,81,FALSE)),"")</f>
        <v>Third Party SI / Service Provider</v>
      </c>
      <c r="R78" s="60" t="str">
        <f>VLOOKUP(A78,[1]RawData!A:DJ,80,FALSE)</f>
        <v/>
      </c>
      <c r="S78" s="57">
        <f>IF(F78="LIVE",IF(VLOOKUP(A78,[1]RawData!A:DJ,60,FALSE)="","No Date",VLOOKUP(A78,[1]RawData!A:DJ,60,FALSE)),"")</f>
        <v>43465</v>
      </c>
      <c r="T78" s="57" t="str">
        <f>IF(VLOOKUP(A78,[1]RawData!A:DJ,61,FALSE)="","No Date",VLOOKUP(A78,[1]RawData!A:DJ,61,FALSE))</f>
        <v>No Date</v>
      </c>
      <c r="U78" s="57">
        <f>IF(F78="LIVE",IF(VLOOKUP(A78,[1]RawData!A:DJ,11,FALSE)="","No Date",VLOOKUP(A78,[1]RawData!A:DJ,11,FALSE)),"")</f>
        <v>43190</v>
      </c>
      <c r="V78" s="57" t="str">
        <f>IF(F78="LIVE",IF(VLOOKUP(A78,[1]RawData!A:DJ,82,FALSE)="","No Application",VLOOKUP(A78,[1]RawData!A:DJ,82,FALSE)),"")</f>
        <v>Other</v>
      </c>
      <c r="W78" s="57" t="str">
        <f>IF(F78="LIVE",IF(VLOOKUP(A78,[1]RawData!A:DJ,83,FALSE)="","No Process",VLOOKUP(A78,[1]RawData!A:DJ,83,FALSE)),"")</f>
        <v>No Process</v>
      </c>
      <c r="X78" s="57" t="str">
        <f>IF(F78="LIVE",IF(VLOOKUP(A78,[1]RawData!A:DJ,84,FALSE)="","No Delivery Effort",VLOOKUP(A78,[1]RawData!A:DJ,84,FALSE)),"")</f>
        <v>No Delivery Effort</v>
      </c>
      <c r="Y78" s="60" t="b">
        <f>VLOOKUP(A78,[1]RawData!A:DJ,85,FALSE)</f>
        <v>0</v>
      </c>
      <c r="Z78" s="57" t="str">
        <f>IF((AND(F78="LIVE",Y78=TRUE)),IF(VLOOKUP(A78,[1]RawData!A:DJ,86,FALSE)="","No Workaround Accountability",VLOOKUP(A78,[1]RawData!A:DJ,86,FALSE)),"")</f>
        <v/>
      </c>
      <c r="AA78" s="57" t="str">
        <f>IF((AND(F78="LIVE",Y78=TRUE)),IF(VLOOKUP(A78,[1]RawData!A:DJ,98,FALSE)="","No Workaround Frequency",VLOOKUP(A78,[1]RawData!A:DJ,98,FALSE)),"")</f>
        <v/>
      </c>
      <c r="AB78" s="57" t="str">
        <f>IF((AND(F78="LIVE",Y78=TRUE)),IF(VLOOKUP(A78,[1]RawData!A:DJ,99,FALSE)="","No Xoserve FTEs",VLOOKUP(A78,[1]RawData!A:DJ,99,FALSE)),"")</f>
        <v/>
      </c>
      <c r="AC78" s="57" t="str">
        <f>IF((AND(F78="LIVE",Y78=TRUE)),IF(VLOOKUP(A78,[1]RawData!A:DJ,94,FALSE)="","No Workaround Intensity",VLOOKUP(A78,[1]RawData!A:DJ,94,FALSE)),"")</f>
        <v/>
      </c>
      <c r="AD78" s="57" t="str">
        <f>IF((AND(F78="LIVE",Y78=TRUE)),IF(VLOOKUP(A78,[1]RawData!A:DJ,87,FALSE)="","No Lifespan Date",VLOOKUP(A78,[1]RawData!A:DJ,87,FALSE)),"")</f>
        <v/>
      </c>
      <c r="AE78" s="57" t="str">
        <f>IF(F78="LIVE",IF(VLOOKUP(A78,[1]RawData!A:DJ,100,FALSE)="","No Change Driver",VLOOKUP(A78,[1]RawData!A:DJ,100,FALSE)),"")</f>
        <v>Xoserve Internal CR (business improvement initiative)</v>
      </c>
      <c r="AF78" s="57" t="str">
        <f>IF(F78="LIVE",IF(VLOOKUP(A78,[1]RawData!A:DJ,101,FALSE)="","No Change Beneficiary",VLOOKUP(A78,[1]RawData!A:DJ,101,FALSE)),"")</f>
        <v>Xoserve Only</v>
      </c>
      <c r="AG78" s="57" t="b">
        <f>VLOOKUP(A78,[1]RawData!A:DJ,102,FALSE)</f>
        <v>0</v>
      </c>
      <c r="AH78" s="57" t="b">
        <f>VLOOKUP(A78,[1]RawData!A:DJ,103,FALSE)</f>
        <v>0</v>
      </c>
      <c r="AI78" s="57" t="b">
        <f>VLOOKUP(A78,[1]RawData!A:DJ,104,FALSE)</f>
        <v>0</v>
      </c>
      <c r="AJ78" s="57" t="str">
        <f>IF(F78="LIVE",IF(VLOOKUP(A78,[1]RawData!A:DJ,106,FALSE)="","No DSC Service Area",VLOOKUP(A78,[1]RawData!A:DJ,106,FALSE)),"")</f>
        <v>Service Area 23: Internal</v>
      </c>
      <c r="AK78" s="57" t="str">
        <f>IF(F78="LIVE",IF(VLOOKUP(A78,[1]RawData!A:DJ,107,FALSE)="","No Number of impacted DSC Service Areas",VLOOKUP(A78,[1]RawData!A:DJ,107,FALSE)),"")</f>
        <v>None (Xoserve internal initiative)</v>
      </c>
      <c r="AL78" s="57" t="str">
        <f>IF(F78="LIVE",IF(VLOOKUP(A78,[1]RawData!A:DJ,108,FALSE)="","No Change Improvement Scale",VLOOKUP(A78,[1]RawData!A:DJ,108,FALSE)),"")</f>
        <v>Medium</v>
      </c>
      <c r="AM78" s="60" t="b">
        <f>VLOOKUP(A78,[1]RawData!A:DJ,88,FALSE)</f>
        <v>0</v>
      </c>
      <c r="AN78" s="60" t="b">
        <f>VLOOKUP(A78,[1]RawData!A:DJ,90,FALSE)</f>
        <v>0</v>
      </c>
      <c r="AO78" s="60" t="b">
        <f>VLOOKUP(A78,[1]RawData!A:DJ,89,FALSE)</f>
        <v>0</v>
      </c>
      <c r="AP78" s="60" t="b">
        <f>VLOOKUP(A78,[1]RawData!A:DJ,109,FALSE)</f>
        <v>0</v>
      </c>
      <c r="AQ78" s="60" t="b">
        <f>VLOOKUP(A78,[1]RawData!A:DJ,96,FALSE)</f>
        <v>0</v>
      </c>
      <c r="AR78" s="60" t="b">
        <f>VLOOKUP(A78,[1]RawData!A:DJ,110,FALSE)</f>
        <v>0</v>
      </c>
      <c r="AS78" s="57" t="str">
        <f>IF(VLOOKUP($A78,[1]RawData!$A:$DJ,111,FALSE)="","No Date",VLOOKUP($A78,[1]RawData!$A:$DJ,111,FALSE))</f>
        <v>No Date</v>
      </c>
      <c r="AT78" s="57" t="str">
        <f>IF(VLOOKUP($A78,[1]RawData!$A:$DJ,112,FALSE)="","No Date",VLOOKUP($A78,[1]RawData!$A:$DJ,112,FALSE))</f>
        <v>No Date</v>
      </c>
      <c r="AU78" s="57" t="str">
        <f>IF(VLOOKUP($A78,[1]RawData!$A:$DJ,114,FALSE)="","No Date",VLOOKUP($A78,[1]RawData!$A:$DJ,114,FALSE))</f>
        <v>No Date</v>
      </c>
      <c r="AV78" s="57" t="str">
        <f>IF(VLOOKUP($A78,[1]RawData!$A:$DJ,113,FALSE)="","No Date",VLOOKUP($A78,[1]RawData!$A:$DJ,113,FALSE))</f>
        <v>No Date</v>
      </c>
    </row>
    <row r="79" spans="1:48" s="56" customFormat="1" x14ac:dyDescent="0.25">
      <c r="A79" s="62" t="s">
        <v>116</v>
      </c>
      <c r="B79" s="54" t="str">
        <f>VLOOKUP(G79,[1]StatusMappings!A:B,2,FALSE)</f>
        <v>2. Change sanction/approved and in project delivery</v>
      </c>
      <c r="D79" s="54" t="str">
        <f>VLOOKUP(A79,[1]RawData!A:DJ,2,FALSE)</f>
        <v>Npower MPRN Information report</v>
      </c>
      <c r="E79" s="54" t="str">
        <f>VLOOKUP(A79,[1]RawData!A:DJ,20,FALSE)</f>
        <v>CR (ASR)</v>
      </c>
      <c r="F79" s="51" t="str">
        <f>VLOOKUP(A79,[1]RawData!A:DJ,21,FALSE)</f>
        <v>LIVE</v>
      </c>
      <c r="G79" s="51" t="str">
        <f>VLOOKUP(A79,[1]RawData!A:DJ,3,FALSE)</f>
        <v>D1 - Change in delivery</v>
      </c>
      <c r="H79" s="58">
        <f t="shared" si="2"/>
        <v>0</v>
      </c>
      <c r="I79" s="58" t="str">
        <f>IF(ISNA(VLOOKUP(A79,[1]PrioritisationVariables!L:P,3,FALSE)),"",(VLOOKUP(A79,[1]PrioritisationVariables!L:P,3,FALSE)))</f>
        <v/>
      </c>
      <c r="J79" s="59" t="str">
        <f>IF(ISNA(VLOOKUP(A79,[1]PrioritisationVariables!L:P,5,FALSE)),"",(VLOOKUP(A79,[1]PrioritisationVariables!L:P,5,FALSE)))</f>
        <v/>
      </c>
      <c r="K79" s="57" t="str">
        <f>IF(F79="LIVE",IF(VLOOKUP(A79,[1]RawData!A:DJ,79,FALSE)="","No Platform",VLOOKUP(A79,[1]RawData!A:DJ,79,FALSE)),"")</f>
        <v>Data Office</v>
      </c>
      <c r="L79" s="57">
        <f>IF(VLOOKUP(A79,[1]RawData!A:DJ,9,FALSE)="","No Date",VLOOKUP(A79,[1]RawData!A:DJ,9,FALSE))</f>
        <v>42586</v>
      </c>
      <c r="M79" s="60" t="str">
        <f>VLOOKUP(A79,[1]RawData!A:DJ,16,FALSE)</f>
        <v>Emma Partlett</v>
      </c>
      <c r="N79" s="57" t="str">
        <f>IF(F79="LIVE",IF(VLOOKUP(A79,[1]RawData!A:DJ,19,FALSE)="","No Project Manager",VLOOKUP(A79,[1]RawData!A:DJ,19,FALSE)),"")</f>
        <v>Jo Duncan</v>
      </c>
      <c r="O79" s="61" t="str">
        <f>VLOOKUP(A79,[1]RawData!A:DJ,77,FALSE)</f>
        <v/>
      </c>
      <c r="P79" s="60" t="str">
        <f>VLOOKUP(A79,[1]RawData!A:DJ,78,FALSE)</f>
        <v>UKLP IADBI246</v>
      </c>
      <c r="Q79" s="57" t="str">
        <f>IF(F79="LIVE",IF(VLOOKUP(A79,[1]RawData!A:DJ,81,FALSE)="","No Delivery Team",VLOOKUP(A79,[1]RawData!A:DJ,81,FALSE)),"")</f>
        <v>Xoserve Resource</v>
      </c>
      <c r="R79" s="60" t="str">
        <f>VLOOKUP(A79,[1]RawData!A:DJ,80,FALSE)</f>
        <v/>
      </c>
      <c r="S79" s="57">
        <f>IF(F79="LIVE",IF(VLOOKUP(A79,[1]RawData!A:DJ,60,FALSE)="","No Date",VLOOKUP(A79,[1]RawData!A:DJ,60,FALSE)),"")</f>
        <v>43371</v>
      </c>
      <c r="T79" s="57" t="str">
        <f>IF(VLOOKUP(A79,[1]RawData!A:DJ,61,FALSE)="","No Date",VLOOKUP(A79,[1]RawData!A:DJ,61,FALSE))</f>
        <v>No Date</v>
      </c>
      <c r="U79" s="57">
        <f>IF(F79="LIVE",IF(VLOOKUP(A79,[1]RawData!A:DJ,11,FALSE)="","No Date",VLOOKUP(A79,[1]RawData!A:DJ,11,FALSE)),"")</f>
        <v>43217</v>
      </c>
      <c r="V79" s="57" t="str">
        <f>IF(F79="LIVE",IF(VLOOKUP(A79,[1]RawData!A:DJ,82,FALSE)="","No Application",VLOOKUP(A79,[1]RawData!A:DJ,82,FALSE)),"")</f>
        <v>BW</v>
      </c>
      <c r="W79" s="57" t="str">
        <f>IF(F79="LIVE",IF(VLOOKUP(A79,[1]RawData!A:DJ,83,FALSE)="","No Process",VLOOKUP(A79,[1]RawData!A:DJ,83,FALSE)),"")</f>
        <v>Other</v>
      </c>
      <c r="X79" s="57" t="str">
        <f>IF(F79="LIVE",IF(VLOOKUP(A79,[1]RawData!A:DJ,84,FALSE)="","No Delivery Effort",VLOOKUP(A79,[1]RawData!A:DJ,84,FALSE)),"")</f>
        <v>31-100days</v>
      </c>
      <c r="Y79" s="60" t="b">
        <f>VLOOKUP(A79,[1]RawData!A:DJ,85,FALSE)</f>
        <v>0</v>
      </c>
      <c r="Z79" s="57" t="str">
        <f>IF((AND(F79="LIVE",Y79=TRUE)),IF(VLOOKUP(A79,[1]RawData!A:DJ,86,FALSE)="","No Workaround Accountability",VLOOKUP(A79,[1]RawData!A:DJ,86,FALSE)),"")</f>
        <v/>
      </c>
      <c r="AA79" s="57" t="str">
        <f>IF((AND(F79="LIVE",Y79=TRUE)),IF(VLOOKUP(A79,[1]RawData!A:DJ,98,FALSE)="","No Workaround Frequency",VLOOKUP(A79,[1]RawData!A:DJ,98,FALSE)),"")</f>
        <v/>
      </c>
      <c r="AB79" s="57" t="str">
        <f>IF((AND(F79="LIVE",Y79=TRUE)),IF(VLOOKUP(A79,[1]RawData!A:DJ,99,FALSE)="","No Xoserve FTEs",VLOOKUP(A79,[1]RawData!A:DJ,99,FALSE)),"")</f>
        <v/>
      </c>
      <c r="AC79" s="57" t="str">
        <f>IF((AND(F79="LIVE",Y79=TRUE)),IF(VLOOKUP(A79,[1]RawData!A:DJ,94,FALSE)="","No Workaround Intensity",VLOOKUP(A79,[1]RawData!A:DJ,94,FALSE)),"")</f>
        <v/>
      </c>
      <c r="AD79" s="57" t="str">
        <f>IF((AND(F79="LIVE",Y79=TRUE)),IF(VLOOKUP(A79,[1]RawData!A:DJ,87,FALSE)="","No Lifespan Date",VLOOKUP(A79,[1]RawData!A:DJ,87,FALSE)),"")</f>
        <v/>
      </c>
      <c r="AE79" s="57" t="str">
        <f>IF(F79="LIVE",IF(VLOOKUP(A79,[1]RawData!A:DJ,100,FALSE)="","No Change Driver",VLOOKUP(A79,[1]RawData!A:DJ,100,FALSE)),"")</f>
        <v>Additional or 3rd Party Service Request</v>
      </c>
      <c r="AF79" s="57" t="str">
        <f>IF(F79="LIVE",IF(VLOOKUP(A79,[1]RawData!A:DJ,101,FALSE)="","No Change Beneficiary",VLOOKUP(A79,[1]RawData!A:DJ,101,FALSE)),"")</f>
        <v>One Market Participant</v>
      </c>
      <c r="AG79" s="57" t="b">
        <f>VLOOKUP(A79,[1]RawData!A:DJ,102,FALSE)</f>
        <v>1</v>
      </c>
      <c r="AH79" s="57" t="b">
        <f>VLOOKUP(A79,[1]RawData!A:DJ,103,FALSE)</f>
        <v>0</v>
      </c>
      <c r="AI79" s="57" t="b">
        <f>VLOOKUP(A79,[1]RawData!A:DJ,104,FALSE)</f>
        <v>0</v>
      </c>
      <c r="AJ79" s="57" t="str">
        <f>IF(F79="LIVE",IF(VLOOKUP(A79,[1]RawData!A:DJ,106,FALSE)="","No DSC Service Area",VLOOKUP(A79,[1]RawData!A:DJ,106,FALSE)),"")</f>
        <v>Service Area 24: Additional Service Request or Third Party Request</v>
      </c>
      <c r="AK79" s="57" t="str">
        <f>IF(F79="LIVE",IF(VLOOKUP(A79,[1]RawData!A:DJ,107,FALSE)="","No Number of impacted DSC Service Areas",VLOOKUP(A79,[1]RawData!A:DJ,107,FALSE)),"")</f>
        <v>One</v>
      </c>
      <c r="AL79" s="57" t="str">
        <f>IF(F79="LIVE",IF(VLOOKUP(A79,[1]RawData!A:DJ,108,FALSE)="","No Change Improvement Scale",VLOOKUP(A79,[1]RawData!A:DJ,108,FALSE)),"")</f>
        <v>Medium</v>
      </c>
      <c r="AM79" s="60" t="b">
        <f>VLOOKUP(A79,[1]RawData!A:DJ,88,FALSE)</f>
        <v>0</v>
      </c>
      <c r="AN79" s="60" t="b">
        <f>VLOOKUP(A79,[1]RawData!A:DJ,90,FALSE)</f>
        <v>0</v>
      </c>
      <c r="AO79" s="60" t="b">
        <f>VLOOKUP(A79,[1]RawData!A:DJ,89,FALSE)</f>
        <v>0</v>
      </c>
      <c r="AP79" s="60" t="b">
        <f>VLOOKUP(A79,[1]RawData!A:DJ,109,FALSE)</f>
        <v>0</v>
      </c>
      <c r="AQ79" s="60" t="b">
        <f>VLOOKUP(A79,[1]RawData!A:DJ,96,FALSE)</f>
        <v>0</v>
      </c>
      <c r="AR79" s="60" t="b">
        <f>VLOOKUP(A79,[1]RawData!A:DJ,110,FALSE)</f>
        <v>0</v>
      </c>
      <c r="AS79" s="57" t="str">
        <f>IF(VLOOKUP($A79,[1]RawData!$A:$DJ,111,FALSE)="","No Date",VLOOKUP($A79,[1]RawData!$A:$DJ,111,FALSE))</f>
        <v>No Date</v>
      </c>
      <c r="AT79" s="57" t="str">
        <f>IF(VLOOKUP($A79,[1]RawData!$A:$DJ,112,FALSE)="","No Date",VLOOKUP($A79,[1]RawData!$A:$DJ,112,FALSE))</f>
        <v>No Date</v>
      </c>
      <c r="AU79" s="57" t="str">
        <f>IF(VLOOKUP($A79,[1]RawData!$A:$DJ,114,FALSE)="","No Date",VLOOKUP($A79,[1]RawData!$A:$DJ,114,FALSE))</f>
        <v>No Date</v>
      </c>
      <c r="AV79" s="57" t="str">
        <f>IF(VLOOKUP($A79,[1]RawData!$A:$DJ,113,FALSE)="","No Date",VLOOKUP($A79,[1]RawData!$A:$DJ,113,FALSE))</f>
        <v>No Date</v>
      </c>
    </row>
    <row r="80" spans="1:48" s="56" customFormat="1" x14ac:dyDescent="0.25">
      <c r="A80" s="62" t="s">
        <v>149</v>
      </c>
      <c r="B80" s="54" t="str">
        <f>VLOOKUP(G80,[1]StatusMappings!A:B,2,FALSE)</f>
        <v>3. Change delivered, awaiting closure approval/sign-off</v>
      </c>
      <c r="D80" s="54" t="str">
        <f>VLOOKUP(A80,[1]RawData!A:DJ,2,FALSE)</f>
        <v>DSP Gateway Mechanism Analysis &amp; Design</v>
      </c>
      <c r="E80" s="54" t="str">
        <f>VLOOKUP(A80,[1]RawData!A:DJ,20,FALSE)</f>
        <v>CP</v>
      </c>
      <c r="F80" s="51" t="str">
        <f>VLOOKUP(A80,[1]RawData!A:DJ,21,FALSE)</f>
        <v>LIVE</v>
      </c>
      <c r="G80" s="51" t="str">
        <f>VLOOKUP(A80,[1]RawData!A:DJ,3,FALSE)</f>
        <v>F1 - CCR/Closedown document in progress</v>
      </c>
      <c r="H80" s="58">
        <f t="shared" si="2"/>
        <v>0</v>
      </c>
      <c r="I80" s="58" t="str">
        <f>IF(ISNA(VLOOKUP(A80,[1]PrioritisationVariables!L:P,3,FALSE)),"",(VLOOKUP(A80,[1]PrioritisationVariables!L:P,3,FALSE)))</f>
        <v/>
      </c>
      <c r="J80" s="59" t="str">
        <f>IF(ISNA(VLOOKUP(A80,[1]PrioritisationVariables!L:P,5,FALSE)),"",(VLOOKUP(A80,[1]PrioritisationVariables!L:P,5,FALSE)))</f>
        <v/>
      </c>
      <c r="K80" s="57" t="str">
        <f>IF(F80="LIVE",IF(VLOOKUP(A80,[1]RawData!A:DJ,79,FALSE)="","No Platform",VLOOKUP(A80,[1]RawData!A:DJ,79,FALSE)),"")</f>
        <v>T &amp; SS</v>
      </c>
      <c r="L80" s="57">
        <f>IF(VLOOKUP(A80,[1]RawData!A:DJ,9,FALSE)="","No Date",VLOOKUP(A80,[1]RawData!A:DJ,9,FALSE))</f>
        <v>41234</v>
      </c>
      <c r="M80" s="60" t="str">
        <f>VLOOKUP(A80,[1]RawData!A:DJ,16,FALSE)</f>
        <v>Joanna Ferguson</v>
      </c>
      <c r="N80" s="57" t="str">
        <f>IF(F80="LIVE",IF(VLOOKUP(A80,[1]RawData!A:DJ,19,FALSE)="","No Project Manager",VLOOKUP(A80,[1]RawData!A:DJ,19,FALSE)),"")</f>
        <v>Jon Follows</v>
      </c>
      <c r="O80" s="61" t="str">
        <f>VLOOKUP(A80,[1]RawData!A:DJ,77,FALSE)</f>
        <v/>
      </c>
      <c r="P80" s="60" t="str">
        <f>VLOOKUP(A80,[1]RawData!A:DJ,78,FALSE)</f>
        <v/>
      </c>
      <c r="Q80" s="57" t="str">
        <f>IF(F80="LIVE",IF(VLOOKUP(A80,[1]RawData!A:DJ,81,FALSE)="","No Delivery Team",VLOOKUP(A80,[1]RawData!A:DJ,81,FALSE)),"")</f>
        <v>Third Party SI / Service Provider</v>
      </c>
      <c r="R80" s="60" t="str">
        <f>VLOOKUP(A80,[1]RawData!A:DJ,80,FALSE)</f>
        <v/>
      </c>
      <c r="S80" s="57">
        <f>IF(F80="LIVE",IF(VLOOKUP(A80,[1]RawData!A:DJ,60,FALSE)="","No Date",VLOOKUP(A80,[1]RawData!A:DJ,60,FALSE)),"")</f>
        <v>41745</v>
      </c>
      <c r="T80" s="57">
        <f>IF(VLOOKUP(A80,[1]RawData!A:DJ,61,FALSE)="","No Date",VLOOKUP(A80,[1]RawData!A:DJ,61,FALSE))</f>
        <v>41745</v>
      </c>
      <c r="U80" s="57" t="str">
        <f>IF(F80="LIVE",IF(VLOOKUP(A80,[1]RawData!A:DJ,11,FALSE)="","No Date",VLOOKUP(A80,[1]RawData!A:DJ,11,FALSE)),"")</f>
        <v>No Date</v>
      </c>
      <c r="V80" s="57" t="str">
        <f>IF(F80="LIVE",IF(VLOOKUP(A80,[1]RawData!A:DJ,82,FALSE)="","No Application",VLOOKUP(A80,[1]RawData!A:DJ,82,FALSE)),"")</f>
        <v>Other</v>
      </c>
      <c r="W80" s="57" t="str">
        <f>IF(F80="LIVE",IF(VLOOKUP(A80,[1]RawData!A:DJ,83,FALSE)="","No Process",VLOOKUP(A80,[1]RawData!A:DJ,83,FALSE)),"")</f>
        <v>Other</v>
      </c>
      <c r="X80" s="57" t="str">
        <f>IF(F80="LIVE",IF(VLOOKUP(A80,[1]RawData!A:DJ,84,FALSE)="","No Delivery Effort",VLOOKUP(A80,[1]RawData!A:DJ,84,FALSE)),"")</f>
        <v>31-100days</v>
      </c>
      <c r="Y80" s="60" t="b">
        <f>VLOOKUP(A80,[1]RawData!A:DJ,85,FALSE)</f>
        <v>0</v>
      </c>
      <c r="Z80" s="57" t="str">
        <f>IF((AND(F80="LIVE",Y80=TRUE)),IF(VLOOKUP(A80,[1]RawData!A:DJ,86,FALSE)="","No Workaround Accountability",VLOOKUP(A80,[1]RawData!A:DJ,86,FALSE)),"")</f>
        <v/>
      </c>
      <c r="AA80" s="57" t="str">
        <f>IF((AND(F80="LIVE",Y80=TRUE)),IF(VLOOKUP(A80,[1]RawData!A:DJ,98,FALSE)="","No Workaround Frequency",VLOOKUP(A80,[1]RawData!A:DJ,98,FALSE)),"")</f>
        <v/>
      </c>
      <c r="AB80" s="57" t="str">
        <f>IF((AND(F80="LIVE",Y80=TRUE)),IF(VLOOKUP(A80,[1]RawData!A:DJ,99,FALSE)="","No Xoserve FTEs",VLOOKUP(A80,[1]RawData!A:DJ,99,FALSE)),"")</f>
        <v/>
      </c>
      <c r="AC80" s="57" t="str">
        <f>IF((AND(F80="LIVE",Y80=TRUE)),IF(VLOOKUP(A80,[1]RawData!A:DJ,94,FALSE)="","No Workaround Intensity",VLOOKUP(A80,[1]RawData!A:DJ,94,FALSE)),"")</f>
        <v/>
      </c>
      <c r="AD80" s="57" t="str">
        <f>IF((AND(F80="LIVE",Y80=TRUE)),IF(VLOOKUP(A80,[1]RawData!A:DJ,87,FALSE)="","No Lifespan Date",VLOOKUP(A80,[1]RawData!A:DJ,87,FALSE)),"")</f>
        <v/>
      </c>
      <c r="AE80" s="57" t="str">
        <f>IF(F80="LIVE",IF(VLOOKUP(A80,[1]RawData!A:DJ,100,FALSE)="","No Change Driver",VLOOKUP(A80,[1]RawData!A:DJ,100,FALSE)),"")</f>
        <v>ChMC endorsed Change Proposal</v>
      </c>
      <c r="AF80" s="57" t="str">
        <f>IF(F80="LIVE",IF(VLOOKUP(A80,[1]RawData!A:DJ,101,FALSE)="","No Change Beneficiary",VLOOKUP(A80,[1]RawData!A:DJ,101,FALSE)),"")</f>
        <v>All UK Gas Market Participants</v>
      </c>
      <c r="AG80" s="57" t="b">
        <f>VLOOKUP(A80,[1]RawData!A:DJ,102,FALSE)</f>
        <v>0</v>
      </c>
      <c r="AH80" s="57" t="b">
        <f>VLOOKUP(A80,[1]RawData!A:DJ,103,FALSE)</f>
        <v>0</v>
      </c>
      <c r="AI80" s="57" t="b">
        <f>VLOOKUP(A80,[1]RawData!A:DJ,104,FALSE)</f>
        <v>0</v>
      </c>
      <c r="AJ80" s="57" t="str">
        <f>IF(F80="LIVE",IF(VLOOKUP(A80,[1]RawData!A:DJ,106,FALSE)="","No DSC Service Area",VLOOKUP(A80,[1]RawData!A:DJ,106,FALSE)),"")</f>
        <v>No DSC Service Area</v>
      </c>
      <c r="AK80" s="57" t="str">
        <f>IF(F80="LIVE",IF(VLOOKUP(A80,[1]RawData!A:DJ,107,FALSE)="","No Number of impacted DSC Service Areas",VLOOKUP(A80,[1]RawData!A:DJ,107,FALSE)),"")</f>
        <v>No Number of impacted DSC Service Areas</v>
      </c>
      <c r="AL80" s="57" t="str">
        <f>IF(F80="LIVE",IF(VLOOKUP(A80,[1]RawData!A:DJ,108,FALSE)="","No Change Improvement Scale",VLOOKUP(A80,[1]RawData!A:DJ,108,FALSE)),"")</f>
        <v>No Change Improvement Scale</v>
      </c>
      <c r="AM80" s="60" t="b">
        <f>VLOOKUP(A80,[1]RawData!A:DJ,88,FALSE)</f>
        <v>0</v>
      </c>
      <c r="AN80" s="60" t="b">
        <f>VLOOKUP(A80,[1]RawData!A:DJ,90,FALSE)</f>
        <v>0</v>
      </c>
      <c r="AO80" s="60" t="b">
        <f>VLOOKUP(A80,[1]RawData!A:DJ,89,FALSE)</f>
        <v>0</v>
      </c>
      <c r="AP80" s="60" t="b">
        <f>VLOOKUP(A80,[1]RawData!A:DJ,109,FALSE)</f>
        <v>0</v>
      </c>
      <c r="AQ80" s="60" t="b">
        <f>VLOOKUP(A80,[1]RawData!A:DJ,96,FALSE)</f>
        <v>0</v>
      </c>
      <c r="AR80" s="60" t="b">
        <f>VLOOKUP(A80,[1]RawData!A:DJ,110,FALSE)</f>
        <v>0</v>
      </c>
      <c r="AS80" s="57" t="str">
        <f>IF(VLOOKUP($A80,[1]RawData!$A:$DJ,111,FALSE)="","No Date",VLOOKUP($A80,[1]RawData!$A:$DJ,111,FALSE))</f>
        <v>No Date</v>
      </c>
      <c r="AT80" s="57" t="str">
        <f>IF(VLOOKUP($A80,[1]RawData!$A:$DJ,112,FALSE)="","No Date",VLOOKUP($A80,[1]RawData!$A:$DJ,112,FALSE))</f>
        <v>No Date</v>
      </c>
      <c r="AU80" s="57" t="str">
        <f>IF(VLOOKUP($A80,[1]RawData!$A:$DJ,114,FALSE)="","No Date",VLOOKUP($A80,[1]RawData!$A:$DJ,114,FALSE))</f>
        <v>No Date</v>
      </c>
      <c r="AV80" s="57" t="str">
        <f>IF(VLOOKUP($A80,[1]RawData!$A:$DJ,113,FALSE)="","No Date",VLOOKUP($A80,[1]RawData!$A:$DJ,113,FALSE))</f>
        <v>No Date</v>
      </c>
    </row>
    <row r="81" spans="1:48" s="56" customFormat="1" x14ac:dyDescent="0.25">
      <c r="A81" s="62" t="s">
        <v>150</v>
      </c>
      <c r="B81" s="54" t="str">
        <f>VLOOKUP(G81,[1]StatusMappings!A:B,2,FALSE)</f>
        <v>3. Change delivered, awaiting closure approval/sign-off</v>
      </c>
      <c r="D81" s="54" t="str">
        <f>VLOOKUP(A81,[1]RawData!A:DJ,2,FALSE)</f>
        <v>Communications Link Solution for Provision of Smart Meter Data from iGT's to Xoserve</v>
      </c>
      <c r="E81" s="54" t="str">
        <f>VLOOKUP(A81,[1]RawData!A:DJ,20,FALSE)</f>
        <v>CR (Internal)</v>
      </c>
      <c r="F81" s="51" t="str">
        <f>VLOOKUP(A81,[1]RawData!A:DJ,21,FALSE)</f>
        <v>LIVE</v>
      </c>
      <c r="G81" s="51" t="str">
        <f>VLOOKUP(A81,[1]RawData!A:DJ,3,FALSE)</f>
        <v>F1 - CCR/Closedown document in progress</v>
      </c>
      <c r="H81" s="58">
        <f t="shared" si="2"/>
        <v>0</v>
      </c>
      <c r="I81" s="58" t="str">
        <f>IF(ISNA(VLOOKUP(A81,[1]PrioritisationVariables!L:P,3,FALSE)),"",(VLOOKUP(A81,[1]PrioritisationVariables!L:P,3,FALSE)))</f>
        <v/>
      </c>
      <c r="J81" s="59" t="str">
        <f>IF(ISNA(VLOOKUP(A81,[1]PrioritisationVariables!L:P,5,FALSE)),"",(VLOOKUP(A81,[1]PrioritisationVariables!L:P,5,FALSE)))</f>
        <v/>
      </c>
      <c r="K81" s="57" t="str">
        <f>IF(F81="LIVE",IF(VLOOKUP(A81,[1]RawData!A:DJ,79,FALSE)="","No Platform",VLOOKUP(A81,[1]RawData!A:DJ,79,FALSE)),"")</f>
        <v>T &amp; SS</v>
      </c>
      <c r="L81" s="57">
        <f>IF(VLOOKUP(A81,[1]RawData!A:DJ,9,FALSE)="","No Date",VLOOKUP(A81,[1]RawData!A:DJ,9,FALSE))</f>
        <v>41501</v>
      </c>
      <c r="M81" s="60" t="str">
        <f>VLOOKUP(A81,[1]RawData!A:DJ,16,FALSE)</f>
        <v>Lee Chambers</v>
      </c>
      <c r="N81" s="57" t="str">
        <f>IF(F81="LIVE",IF(VLOOKUP(A81,[1]RawData!A:DJ,19,FALSE)="","No Project Manager",VLOOKUP(A81,[1]RawData!A:DJ,19,FALSE)),"")</f>
        <v>Jon Follows</v>
      </c>
      <c r="O81" s="61" t="str">
        <f>VLOOKUP(A81,[1]RawData!A:DJ,77,FALSE)</f>
        <v/>
      </c>
      <c r="P81" s="60" t="str">
        <f>VLOOKUP(A81,[1]RawData!A:DJ,78,FALSE)</f>
        <v/>
      </c>
      <c r="Q81" s="57" t="str">
        <f>IF(F81="LIVE",IF(VLOOKUP(A81,[1]RawData!A:DJ,81,FALSE)="","No Delivery Team",VLOOKUP(A81,[1]RawData!A:DJ,81,FALSE)),"")</f>
        <v>Third Party SI / Service Provider</v>
      </c>
      <c r="R81" s="60" t="str">
        <f>VLOOKUP(A81,[1]RawData!A:DJ,80,FALSE)</f>
        <v/>
      </c>
      <c r="S81" s="57">
        <f>IF(F81="LIVE",IF(VLOOKUP(A81,[1]RawData!A:DJ,60,FALSE)="","No Date",VLOOKUP(A81,[1]RawData!A:DJ,60,FALSE)),"")</f>
        <v>41883</v>
      </c>
      <c r="T81" s="57">
        <f>IF(VLOOKUP(A81,[1]RawData!A:DJ,61,FALSE)="","No Date",VLOOKUP(A81,[1]RawData!A:DJ,61,FALSE))</f>
        <v>41883</v>
      </c>
      <c r="U81" s="57">
        <f>IF(F81="LIVE",IF(VLOOKUP(A81,[1]RawData!A:DJ,11,FALSE)="","No Date",VLOOKUP(A81,[1]RawData!A:DJ,11,FALSE)),"")</f>
        <v>41759</v>
      </c>
      <c r="V81" s="57" t="str">
        <f>IF(F81="LIVE",IF(VLOOKUP(A81,[1]RawData!A:DJ,82,FALSE)="","No Application",VLOOKUP(A81,[1]RawData!A:DJ,82,FALSE)),"")</f>
        <v>ISU</v>
      </c>
      <c r="W81" s="57" t="str">
        <f>IF(F81="LIVE",IF(VLOOKUP(A81,[1]RawData!A:DJ,83,FALSE)="","No Process",VLOOKUP(A81,[1]RawData!A:DJ,83,FALSE)),"")</f>
        <v>Other</v>
      </c>
      <c r="X81" s="57" t="str">
        <f>IF(F81="LIVE",IF(VLOOKUP(A81,[1]RawData!A:DJ,84,FALSE)="","No Delivery Effort",VLOOKUP(A81,[1]RawData!A:DJ,84,FALSE)),"")</f>
        <v>100+days</v>
      </c>
      <c r="Y81" s="60" t="b">
        <f>VLOOKUP(A81,[1]RawData!A:DJ,85,FALSE)</f>
        <v>0</v>
      </c>
      <c r="Z81" s="57" t="str">
        <f>IF((AND(F81="LIVE",Y81=TRUE)),IF(VLOOKUP(A81,[1]RawData!A:DJ,86,FALSE)="","No Workaround Accountability",VLOOKUP(A81,[1]RawData!A:DJ,86,FALSE)),"")</f>
        <v/>
      </c>
      <c r="AA81" s="57" t="str">
        <f>IF((AND(F81="LIVE",Y81=TRUE)),IF(VLOOKUP(A81,[1]RawData!A:DJ,98,FALSE)="","No Workaround Frequency",VLOOKUP(A81,[1]RawData!A:DJ,98,FALSE)),"")</f>
        <v/>
      </c>
      <c r="AB81" s="57" t="str">
        <f>IF((AND(F81="LIVE",Y81=TRUE)),IF(VLOOKUP(A81,[1]RawData!A:DJ,99,FALSE)="","No Xoserve FTEs",VLOOKUP(A81,[1]RawData!A:DJ,99,FALSE)),"")</f>
        <v/>
      </c>
      <c r="AC81" s="57" t="str">
        <f>IF((AND(F81="LIVE",Y81=TRUE)),IF(VLOOKUP(A81,[1]RawData!A:DJ,94,FALSE)="","No Workaround Intensity",VLOOKUP(A81,[1]RawData!A:DJ,94,FALSE)),"")</f>
        <v/>
      </c>
      <c r="AD81" s="57" t="str">
        <f>IF((AND(F81="LIVE",Y81=TRUE)),IF(VLOOKUP(A81,[1]RawData!A:DJ,87,FALSE)="","No Lifespan Date",VLOOKUP(A81,[1]RawData!A:DJ,87,FALSE)),"")</f>
        <v/>
      </c>
      <c r="AE81" s="57" t="str">
        <f>IF(F81="LIVE",IF(VLOOKUP(A81,[1]RawData!A:DJ,100,FALSE)="","No Change Driver",VLOOKUP(A81,[1]RawData!A:DJ,100,FALSE)),"")</f>
        <v>Xoserve Internal CR (business improvement initiative)</v>
      </c>
      <c r="AF81" s="57" t="str">
        <f>IF(F81="LIVE",IF(VLOOKUP(A81,[1]RawData!A:DJ,101,FALSE)="","No Change Beneficiary",VLOOKUP(A81,[1]RawData!A:DJ,101,FALSE)),"")</f>
        <v>Xoserve Only</v>
      </c>
      <c r="AG81" s="57" t="b">
        <f>VLOOKUP(A81,[1]RawData!A:DJ,102,FALSE)</f>
        <v>0</v>
      </c>
      <c r="AH81" s="57" t="b">
        <f>VLOOKUP(A81,[1]RawData!A:DJ,103,FALSE)</f>
        <v>0</v>
      </c>
      <c r="AI81" s="57" t="b">
        <f>VLOOKUP(A81,[1]RawData!A:DJ,104,FALSE)</f>
        <v>0</v>
      </c>
      <c r="AJ81" s="57" t="str">
        <f>IF(F81="LIVE",IF(VLOOKUP(A81,[1]RawData!A:DJ,106,FALSE)="","No DSC Service Area",VLOOKUP(A81,[1]RawData!A:DJ,106,FALSE)),"")</f>
        <v>Service Area 23: Internal</v>
      </c>
      <c r="AK81" s="57" t="str">
        <f>IF(F81="LIVE",IF(VLOOKUP(A81,[1]RawData!A:DJ,107,FALSE)="","No Number of impacted DSC Service Areas",VLOOKUP(A81,[1]RawData!A:DJ,107,FALSE)),"")</f>
        <v>None (Xoserve internal initiative)</v>
      </c>
      <c r="AL81" s="57" t="str">
        <f>IF(F81="LIVE",IF(VLOOKUP(A81,[1]RawData!A:DJ,108,FALSE)="","No Change Improvement Scale",VLOOKUP(A81,[1]RawData!A:DJ,108,FALSE)),"")</f>
        <v>Medium</v>
      </c>
      <c r="AM81" s="60" t="b">
        <f>VLOOKUP(A81,[1]RawData!A:DJ,88,FALSE)</f>
        <v>0</v>
      </c>
      <c r="AN81" s="60" t="b">
        <f>VLOOKUP(A81,[1]RawData!A:DJ,90,FALSE)</f>
        <v>0</v>
      </c>
      <c r="AO81" s="60" t="b">
        <f>VLOOKUP(A81,[1]RawData!A:DJ,89,FALSE)</f>
        <v>0</v>
      </c>
      <c r="AP81" s="60" t="b">
        <f>VLOOKUP(A81,[1]RawData!A:DJ,109,FALSE)</f>
        <v>0</v>
      </c>
      <c r="AQ81" s="60" t="b">
        <f>VLOOKUP(A81,[1]RawData!A:DJ,96,FALSE)</f>
        <v>0</v>
      </c>
      <c r="AR81" s="60" t="b">
        <f>VLOOKUP(A81,[1]RawData!A:DJ,110,FALSE)</f>
        <v>0</v>
      </c>
      <c r="AS81" s="57" t="str">
        <f>IF(VLOOKUP($A81,[1]RawData!$A:$DJ,111,FALSE)="","No Date",VLOOKUP($A81,[1]RawData!$A:$DJ,111,FALSE))</f>
        <v>No Date</v>
      </c>
      <c r="AT81" s="57" t="str">
        <f>IF(VLOOKUP($A81,[1]RawData!$A:$DJ,112,FALSE)="","No Date",VLOOKUP($A81,[1]RawData!$A:$DJ,112,FALSE))</f>
        <v>No Date</v>
      </c>
      <c r="AU81" s="57" t="str">
        <f>IF(VLOOKUP($A81,[1]RawData!$A:$DJ,114,FALSE)="","No Date",VLOOKUP($A81,[1]RawData!$A:$DJ,114,FALSE))</f>
        <v>No Date</v>
      </c>
      <c r="AV81" s="57" t="str">
        <f>IF(VLOOKUP($A81,[1]RawData!$A:$DJ,113,FALSE)="","No Date",VLOOKUP($A81,[1]RawData!$A:$DJ,113,FALSE))</f>
        <v>No Date</v>
      </c>
    </row>
    <row r="82" spans="1:48" s="56" customFormat="1" x14ac:dyDescent="0.25">
      <c r="A82" s="62" t="s">
        <v>151</v>
      </c>
      <c r="B82" s="54" t="str">
        <f>VLOOKUP(G82,[1]StatusMappings!A:B,2,FALSE)</f>
        <v>3. Change delivered, awaiting closure approval/sign-off</v>
      </c>
      <c r="D82" s="54" t="str">
        <f>VLOOKUP(A82,[1]RawData!A:DJ,2,FALSE)</f>
        <v>Smart Metering UNC MOD 430: DCC User Gateway Network</v>
      </c>
      <c r="E82" s="54" t="str">
        <f>VLOOKUP(A82,[1]RawData!A:DJ,20,FALSE)</f>
        <v>CP</v>
      </c>
      <c r="F82" s="51" t="str">
        <f>VLOOKUP(A82,[1]RawData!A:DJ,21,FALSE)</f>
        <v>LIVE</v>
      </c>
      <c r="G82" s="51" t="str">
        <f>VLOOKUP(A82,[1]RawData!A:DJ,3,FALSE)</f>
        <v>F1 - CCR/Closedown document in progress</v>
      </c>
      <c r="H82" s="58">
        <f t="shared" si="2"/>
        <v>0</v>
      </c>
      <c r="I82" s="58" t="str">
        <f>IF(ISNA(VLOOKUP(A82,[1]PrioritisationVariables!L:P,3,FALSE)),"",(VLOOKUP(A82,[1]PrioritisationVariables!L:P,3,FALSE)))</f>
        <v/>
      </c>
      <c r="J82" s="59" t="str">
        <f>IF(ISNA(VLOOKUP(A82,[1]PrioritisationVariables!L:P,5,FALSE)),"",(VLOOKUP(A82,[1]PrioritisationVariables!L:P,5,FALSE)))</f>
        <v/>
      </c>
      <c r="K82" s="57" t="str">
        <f>IF(F82="LIVE",IF(VLOOKUP(A82,[1]RawData!A:DJ,79,FALSE)="","No Platform",VLOOKUP(A82,[1]RawData!A:DJ,79,FALSE)),"")</f>
        <v>T &amp; SS</v>
      </c>
      <c r="L82" s="57">
        <f>IF(VLOOKUP(A82,[1]RawData!A:DJ,9,FALSE)="","No Date",VLOOKUP(A82,[1]RawData!A:DJ,9,FALSE))</f>
        <v>41711</v>
      </c>
      <c r="M82" s="60" t="str">
        <f>VLOOKUP(A82,[1]RawData!A:DJ,16,FALSE)</f>
        <v>Jo Ferguson</v>
      </c>
      <c r="N82" s="57" t="str">
        <f>IF(F82="LIVE",IF(VLOOKUP(A82,[1]RawData!A:DJ,19,FALSE)="","No Project Manager",VLOOKUP(A82,[1]RawData!A:DJ,19,FALSE)),"")</f>
        <v>Jon Follows</v>
      </c>
      <c r="O82" s="61" t="str">
        <f>VLOOKUP(A82,[1]RawData!A:DJ,77,FALSE)</f>
        <v/>
      </c>
      <c r="P82" s="60" t="str">
        <f>VLOOKUP(A82,[1]RawData!A:DJ,78,FALSE)</f>
        <v/>
      </c>
      <c r="Q82" s="57" t="str">
        <f>IF(F82="LIVE",IF(VLOOKUP(A82,[1]RawData!A:DJ,81,FALSE)="","No Delivery Team",VLOOKUP(A82,[1]RawData!A:DJ,81,FALSE)),"")</f>
        <v>Third Party SI / Service Provider</v>
      </c>
      <c r="R82" s="60" t="str">
        <f>VLOOKUP(A82,[1]RawData!A:DJ,80,FALSE)</f>
        <v/>
      </c>
      <c r="S82" s="57">
        <f>IF(F82="LIVE",IF(VLOOKUP(A82,[1]RawData!A:DJ,60,FALSE)="","No Date",VLOOKUP(A82,[1]RawData!A:DJ,60,FALSE)),"")</f>
        <v>42635</v>
      </c>
      <c r="T82" s="57">
        <f>IF(VLOOKUP(A82,[1]RawData!A:DJ,61,FALSE)="","No Date",VLOOKUP(A82,[1]RawData!A:DJ,61,FALSE))</f>
        <v>43000</v>
      </c>
      <c r="U82" s="57" t="str">
        <f>IF(F82="LIVE",IF(VLOOKUP(A82,[1]RawData!A:DJ,11,FALSE)="","No Date",VLOOKUP(A82,[1]RawData!A:DJ,11,FALSE)),"")</f>
        <v>No Date</v>
      </c>
      <c r="V82" s="57" t="str">
        <f>IF(F82="LIVE",IF(VLOOKUP(A82,[1]RawData!A:DJ,82,FALSE)="","No Application",VLOOKUP(A82,[1]RawData!A:DJ,82,FALSE)),"")</f>
        <v>ISU</v>
      </c>
      <c r="W82" s="57" t="str">
        <f>IF(F82="LIVE",IF(VLOOKUP(A82,[1]RawData!A:DJ,83,FALSE)="","No Process",VLOOKUP(A82,[1]RawData!A:DJ,83,FALSE)),"")</f>
        <v>Other</v>
      </c>
      <c r="X82" s="57" t="str">
        <f>IF(F82="LIVE",IF(VLOOKUP(A82,[1]RawData!A:DJ,84,FALSE)="","No Delivery Effort",VLOOKUP(A82,[1]RawData!A:DJ,84,FALSE)),"")</f>
        <v>100+days</v>
      </c>
      <c r="Y82" s="60" t="b">
        <f>VLOOKUP(A82,[1]RawData!A:DJ,85,FALSE)</f>
        <v>0</v>
      </c>
      <c r="Z82" s="57" t="str">
        <f>IF((AND(F82="LIVE",Y82=TRUE)),IF(VLOOKUP(A82,[1]RawData!A:DJ,86,FALSE)="","No Workaround Accountability",VLOOKUP(A82,[1]RawData!A:DJ,86,FALSE)),"")</f>
        <v/>
      </c>
      <c r="AA82" s="57" t="str">
        <f>IF((AND(F82="LIVE",Y82=TRUE)),IF(VLOOKUP(A82,[1]RawData!A:DJ,98,FALSE)="","No Workaround Frequency",VLOOKUP(A82,[1]RawData!A:DJ,98,FALSE)),"")</f>
        <v/>
      </c>
      <c r="AB82" s="57" t="str">
        <f>IF((AND(F82="LIVE",Y82=TRUE)),IF(VLOOKUP(A82,[1]RawData!A:DJ,99,FALSE)="","No Xoserve FTEs",VLOOKUP(A82,[1]RawData!A:DJ,99,FALSE)),"")</f>
        <v/>
      </c>
      <c r="AC82" s="57" t="str">
        <f>IF((AND(F82="LIVE",Y82=TRUE)),IF(VLOOKUP(A82,[1]RawData!A:DJ,94,FALSE)="","No Workaround Intensity",VLOOKUP(A82,[1]RawData!A:DJ,94,FALSE)),"")</f>
        <v/>
      </c>
      <c r="AD82" s="57" t="str">
        <f>IF((AND(F82="LIVE",Y82=TRUE)),IF(VLOOKUP(A82,[1]RawData!A:DJ,87,FALSE)="","No Lifespan Date",VLOOKUP(A82,[1]RawData!A:DJ,87,FALSE)),"")</f>
        <v/>
      </c>
      <c r="AE82" s="57" t="str">
        <f>IF(F82="LIVE",IF(VLOOKUP(A82,[1]RawData!A:DJ,100,FALSE)="","No Change Driver",VLOOKUP(A82,[1]RawData!A:DJ,100,FALSE)),"")</f>
        <v>No Change Driver</v>
      </c>
      <c r="AF82" s="57" t="str">
        <f>IF(F82="LIVE",IF(VLOOKUP(A82,[1]RawData!A:DJ,101,FALSE)="","No Change Beneficiary",VLOOKUP(A82,[1]RawData!A:DJ,101,FALSE)),"")</f>
        <v>No Change Beneficiary</v>
      </c>
      <c r="AG82" s="57" t="b">
        <f>VLOOKUP(A82,[1]RawData!A:DJ,102,FALSE)</f>
        <v>0</v>
      </c>
      <c r="AH82" s="57" t="b">
        <f>VLOOKUP(A82,[1]RawData!A:DJ,103,FALSE)</f>
        <v>0</v>
      </c>
      <c r="AI82" s="57" t="b">
        <f>VLOOKUP(A82,[1]RawData!A:DJ,104,FALSE)</f>
        <v>0</v>
      </c>
      <c r="AJ82" s="57" t="str">
        <f>IF(F82="LIVE",IF(VLOOKUP(A82,[1]RawData!A:DJ,106,FALSE)="","No DSC Service Area",VLOOKUP(A82,[1]RawData!A:DJ,106,FALSE)),"")</f>
        <v>No DSC Service Area</v>
      </c>
      <c r="AK82" s="57" t="str">
        <f>IF(F82="LIVE",IF(VLOOKUP(A82,[1]RawData!A:DJ,107,FALSE)="","No Number of impacted DSC Service Areas",VLOOKUP(A82,[1]RawData!A:DJ,107,FALSE)),"")</f>
        <v>No Number of impacted DSC Service Areas</v>
      </c>
      <c r="AL82" s="57" t="str">
        <f>IF(F82="LIVE",IF(VLOOKUP(A82,[1]RawData!A:DJ,108,FALSE)="","No Change Improvement Scale",VLOOKUP(A82,[1]RawData!A:DJ,108,FALSE)),"")</f>
        <v>No Change Improvement Scale</v>
      </c>
      <c r="AM82" s="60" t="b">
        <f>VLOOKUP(A82,[1]RawData!A:DJ,88,FALSE)</f>
        <v>0</v>
      </c>
      <c r="AN82" s="60" t="b">
        <f>VLOOKUP(A82,[1]RawData!A:DJ,90,FALSE)</f>
        <v>0</v>
      </c>
      <c r="AO82" s="60" t="b">
        <f>VLOOKUP(A82,[1]RawData!A:DJ,89,FALSE)</f>
        <v>0</v>
      </c>
      <c r="AP82" s="60" t="b">
        <f>VLOOKUP(A82,[1]RawData!A:DJ,109,FALSE)</f>
        <v>0</v>
      </c>
      <c r="AQ82" s="60" t="b">
        <f>VLOOKUP(A82,[1]RawData!A:DJ,96,FALSE)</f>
        <v>0</v>
      </c>
      <c r="AR82" s="60" t="b">
        <f>VLOOKUP(A82,[1]RawData!A:DJ,110,FALSE)</f>
        <v>0</v>
      </c>
      <c r="AS82" s="57" t="str">
        <f>IF(VLOOKUP($A82,[1]RawData!$A:$DJ,111,FALSE)="","No Date",VLOOKUP($A82,[1]RawData!$A:$DJ,111,FALSE))</f>
        <v>No Date</v>
      </c>
      <c r="AT82" s="57" t="str">
        <f>IF(VLOOKUP($A82,[1]RawData!$A:$DJ,112,FALSE)="","No Date",VLOOKUP($A82,[1]RawData!$A:$DJ,112,FALSE))</f>
        <v>No Date</v>
      </c>
      <c r="AU82" s="57" t="str">
        <f>IF(VLOOKUP($A82,[1]RawData!$A:$DJ,114,FALSE)="","No Date",VLOOKUP($A82,[1]RawData!$A:$DJ,114,FALSE))</f>
        <v>No Date</v>
      </c>
      <c r="AV82" s="57" t="str">
        <f>IF(VLOOKUP($A82,[1]RawData!$A:$DJ,113,FALSE)="","No Date",VLOOKUP($A82,[1]RawData!$A:$DJ,113,FALSE))</f>
        <v>No Date</v>
      </c>
    </row>
    <row r="83" spans="1:48" s="56" customFormat="1" x14ac:dyDescent="0.25">
      <c r="A83" s="62" t="s">
        <v>100</v>
      </c>
      <c r="B83" s="54" t="str">
        <f>VLOOKUP(G83,[1]StatusMappings!A:B,2,FALSE)</f>
        <v>2. Change sanction/approved and in project delivery</v>
      </c>
      <c r="D83" s="54" t="str">
        <f>VLOOKUP(A83,[1]RawData!A:DJ,2,FALSE)</f>
        <v>Amendments to the DSC service line to enable the Web Service provision of data for the Consumer Enquiry Service (Number)</v>
      </c>
      <c r="E83" s="54" t="str">
        <f>VLOOKUP(A83,[1]RawData!A:DJ,20,FALSE)</f>
        <v>CP (Non System Impacting)</v>
      </c>
      <c r="F83" s="51" t="str">
        <f>VLOOKUP(A83,[1]RawData!A:DJ,21,FALSE)</f>
        <v>LIVE</v>
      </c>
      <c r="G83" s="51" t="str">
        <f>VLOOKUP(A83,[1]RawData!A:DJ,3,FALSE)</f>
        <v>D1 - Change in delivery</v>
      </c>
      <c r="H83" s="58">
        <f t="shared" si="2"/>
        <v>0</v>
      </c>
      <c r="I83" s="58" t="str">
        <f>IF(ISNA(VLOOKUP(A83,[1]PrioritisationVariables!L:P,3,FALSE)),"",(VLOOKUP(A83,[1]PrioritisationVariables!L:P,3,FALSE)))</f>
        <v/>
      </c>
      <c r="J83" s="59" t="str">
        <f>IF(ISNA(VLOOKUP(A83,[1]PrioritisationVariables!L:P,5,FALSE)),"",(VLOOKUP(A83,[1]PrioritisationVariables!L:P,5,FALSE)))</f>
        <v/>
      </c>
      <c r="K83" s="57" t="str">
        <f>IF(F83="LIVE",IF(VLOOKUP(A83,[1]RawData!A:DJ,79,FALSE)="","No Platform",VLOOKUP(A83,[1]RawData!A:DJ,79,FALSE)),"")</f>
        <v>T &amp; SS</v>
      </c>
      <c r="L83" s="57">
        <f>IF(VLOOKUP(A83,[1]RawData!A:DJ,9,FALSE)="","No Date",VLOOKUP(A83,[1]RawData!A:DJ,9,FALSE))</f>
        <v>43180</v>
      </c>
      <c r="M83" s="60" t="str">
        <f>VLOOKUP(A83,[1]RawData!A:DJ,16,FALSE)</f>
        <v>Charlie Hayley</v>
      </c>
      <c r="N83" s="57" t="str">
        <f>IF(F83="LIVE",IF(VLOOKUP(A83,[1]RawData!A:DJ,19,FALSE)="","No Project Manager",VLOOKUP(A83,[1]RawData!A:DJ,19,FALSE)),"")</f>
        <v>Charlie Haley</v>
      </c>
      <c r="O83" s="61" t="str">
        <f>VLOOKUP(A83,[1]RawData!A:DJ,77,FALSE)</f>
        <v/>
      </c>
      <c r="P83" s="60" t="str">
        <f>VLOOKUP(A83,[1]RawData!A:DJ,78,FALSE)</f>
        <v/>
      </c>
      <c r="Q83" s="57" t="str">
        <f>IF(F83="LIVE",IF(VLOOKUP(A83,[1]RawData!A:DJ,81,FALSE)="","No Delivery Team",VLOOKUP(A83,[1]RawData!A:DJ,81,FALSE)),"")</f>
        <v>Third Party SI / Service Provider</v>
      </c>
      <c r="R83" s="60" t="str">
        <f>VLOOKUP(A83,[1]RawData!A:DJ,80,FALSE)</f>
        <v/>
      </c>
      <c r="S83" s="57">
        <f>IF(F83="LIVE",IF(VLOOKUP(A83,[1]RawData!A:DJ,60,FALSE)="","No Date",VLOOKUP(A83,[1]RawData!A:DJ,60,FALSE)),"")</f>
        <v>43344</v>
      </c>
      <c r="T83" s="57" t="str">
        <f>IF(VLOOKUP(A83,[1]RawData!A:DJ,61,FALSE)="","No Date",VLOOKUP(A83,[1]RawData!A:DJ,61,FALSE))</f>
        <v>No Date</v>
      </c>
      <c r="U83" s="57" t="str">
        <f>IF(F83="LIVE",IF(VLOOKUP(A83,[1]RawData!A:DJ,11,FALSE)="","No Date",VLOOKUP(A83,[1]RawData!A:DJ,11,FALSE)),"")</f>
        <v>No Date</v>
      </c>
      <c r="V83" s="57" t="str">
        <f>IF(F83="LIVE",IF(VLOOKUP(A83,[1]RawData!A:DJ,82,FALSE)="","No Application",VLOOKUP(A83,[1]RawData!A:DJ,82,FALSE)),"")</f>
        <v>Other</v>
      </c>
      <c r="W83" s="57" t="str">
        <f>IF(F83="LIVE",IF(VLOOKUP(A83,[1]RawData!A:DJ,83,FALSE)="","No Process",VLOOKUP(A83,[1]RawData!A:DJ,83,FALSE)),"")</f>
        <v>Portal</v>
      </c>
      <c r="X83" s="57" t="str">
        <f>IF(F83="LIVE",IF(VLOOKUP(A83,[1]RawData!A:DJ,84,FALSE)="","No Delivery Effort",VLOOKUP(A83,[1]RawData!A:DJ,84,FALSE)),"")</f>
        <v>60-100 days</v>
      </c>
      <c r="Y83" s="60" t="b">
        <f>VLOOKUP(A83,[1]RawData!A:DJ,85,FALSE)</f>
        <v>0</v>
      </c>
      <c r="Z83" s="57" t="str">
        <f>IF((AND(F83="LIVE",Y83=TRUE)),IF(VLOOKUP(A83,[1]RawData!A:DJ,86,FALSE)="","No Workaround Accountability",VLOOKUP(A83,[1]RawData!A:DJ,86,FALSE)),"")</f>
        <v/>
      </c>
      <c r="AA83" s="57" t="str">
        <f>IF((AND(F83="LIVE",Y83=TRUE)),IF(VLOOKUP(A83,[1]RawData!A:DJ,98,FALSE)="","No Workaround Frequency",VLOOKUP(A83,[1]RawData!A:DJ,98,FALSE)),"")</f>
        <v/>
      </c>
      <c r="AB83" s="57" t="str">
        <f>IF((AND(F83="LIVE",Y83=TRUE)),IF(VLOOKUP(A83,[1]RawData!A:DJ,99,FALSE)="","No Xoserve FTEs",VLOOKUP(A83,[1]RawData!A:DJ,99,FALSE)),"")</f>
        <v/>
      </c>
      <c r="AC83" s="57" t="str">
        <f>IF((AND(F83="LIVE",Y83=TRUE)),IF(VLOOKUP(A83,[1]RawData!A:DJ,94,FALSE)="","No Workaround Intensity",VLOOKUP(A83,[1]RawData!A:DJ,94,FALSE)),"")</f>
        <v/>
      </c>
      <c r="AD83" s="57" t="str">
        <f>IF((AND(F83="LIVE",Y83=TRUE)),IF(VLOOKUP(A83,[1]RawData!A:DJ,87,FALSE)="","No Lifespan Date",VLOOKUP(A83,[1]RawData!A:DJ,87,FALSE)),"")</f>
        <v/>
      </c>
      <c r="AE83" s="57" t="str">
        <f>IF(F83="LIVE",IF(VLOOKUP(A83,[1]RawData!A:DJ,100,FALSE)="","No Change Driver",VLOOKUP(A83,[1]RawData!A:DJ,100,FALSE)),"")</f>
        <v>Xoserve Internal CR (business improvement initiative)</v>
      </c>
      <c r="AF83" s="57" t="str">
        <f>IF(F83="LIVE",IF(VLOOKUP(A83,[1]RawData!A:DJ,101,FALSE)="","No Change Beneficiary",VLOOKUP(A83,[1]RawData!A:DJ,101,FALSE)),"")</f>
        <v>One Market Group</v>
      </c>
      <c r="AG83" s="57" t="b">
        <f>VLOOKUP(A83,[1]RawData!A:DJ,102,FALSE)</f>
        <v>1</v>
      </c>
      <c r="AH83" s="57" t="b">
        <f>VLOOKUP(A83,[1]RawData!A:DJ,103,FALSE)</f>
        <v>1</v>
      </c>
      <c r="AI83" s="57" t="b">
        <f>VLOOKUP(A83,[1]RawData!A:DJ,104,FALSE)</f>
        <v>1</v>
      </c>
      <c r="AJ83" s="57" t="str">
        <f>IF(F83="LIVE",IF(VLOOKUP(A83,[1]RawData!A:DJ,106,FALSE)="","No DSC Service Area",VLOOKUP(A83,[1]RawData!A:DJ,106,FALSE)),"")</f>
        <v>Service Area 16: Provision of Supply Point Information Services and Other Services Required to be Provided Under Condition of the GT Licence</v>
      </c>
      <c r="AK83" s="57" t="str">
        <f>IF(F83="LIVE",IF(VLOOKUP(A83,[1]RawData!A:DJ,107,FALSE)="","No Number of impacted DSC Service Areas",VLOOKUP(A83,[1]RawData!A:DJ,107,FALSE)),"")</f>
        <v>Two to Five</v>
      </c>
      <c r="AL83" s="57" t="str">
        <f>IF(F83="LIVE",IF(VLOOKUP(A83,[1]RawData!A:DJ,108,FALSE)="","No Change Improvement Scale",VLOOKUP(A83,[1]RawData!A:DJ,108,FALSE)),"")</f>
        <v>High</v>
      </c>
      <c r="AM83" s="60" t="b">
        <f>VLOOKUP(A83,[1]RawData!A:DJ,88,FALSE)</f>
        <v>0</v>
      </c>
      <c r="AN83" s="60" t="b">
        <f>VLOOKUP(A83,[1]RawData!A:DJ,90,FALSE)</f>
        <v>0</v>
      </c>
      <c r="AO83" s="60" t="b">
        <f>VLOOKUP(A83,[1]RawData!A:DJ,89,FALSE)</f>
        <v>0</v>
      </c>
      <c r="AP83" s="60" t="b">
        <f>VLOOKUP(A83,[1]RawData!A:DJ,109,FALSE)</f>
        <v>0</v>
      </c>
      <c r="AQ83" s="60" t="b">
        <f>VLOOKUP(A83,[1]RawData!A:DJ,96,FALSE)</f>
        <v>0</v>
      </c>
      <c r="AR83" s="60" t="b">
        <f>VLOOKUP(A83,[1]RawData!A:DJ,110,FALSE)</f>
        <v>0</v>
      </c>
      <c r="AS83" s="57">
        <f>IF(VLOOKUP($A83,[1]RawData!$A:$DJ,111,FALSE)="","No Date",VLOOKUP($A83,[1]RawData!$A:$DJ,111,FALSE))</f>
        <v>43264</v>
      </c>
      <c r="AT83" s="57" t="str">
        <f>IF(VLOOKUP($A83,[1]RawData!$A:$DJ,112,FALSE)="","No Date",VLOOKUP($A83,[1]RawData!$A:$DJ,112,FALSE))</f>
        <v>No Date</v>
      </c>
      <c r="AU83" s="57" t="str">
        <f>IF(VLOOKUP($A83,[1]RawData!$A:$DJ,114,FALSE)="","No Date",VLOOKUP($A83,[1]RawData!$A:$DJ,114,FALSE))</f>
        <v>No Date</v>
      </c>
      <c r="AV83" s="57" t="str">
        <f>IF(VLOOKUP($A83,[1]RawData!$A:$DJ,113,FALSE)="","No Date",VLOOKUP($A83,[1]RawData!$A:$DJ,113,FALSE))</f>
        <v>No Date</v>
      </c>
    </row>
    <row r="84" spans="1:48" s="56" customFormat="1" x14ac:dyDescent="0.25">
      <c r="A84" s="62" t="s">
        <v>82</v>
      </c>
      <c r="B84" s="54" t="str">
        <f>VLOOKUP(G84,[1]StatusMappings!A:B,2,FALSE)</f>
        <v>1. Start-Up (Progressing through change governance)</v>
      </c>
      <c r="D84" s="54" t="str">
        <f>VLOOKUP(A84,[1]RawData!A:DJ,2,FALSE)</f>
        <v>Shipper Read Performance Reporting</v>
      </c>
      <c r="E84" s="54" t="str">
        <f>VLOOKUP(A84,[1]RawData!A:DJ,20,FALSE)</f>
        <v>CR (Internal)</v>
      </c>
      <c r="F84" s="51" t="str">
        <f>VLOOKUP(A84,[1]RawData!A:DJ,21,FALSE)</f>
        <v>LIVE</v>
      </c>
      <c r="G84" s="51" t="str">
        <f>VLOOKUP(A84,[1]RawData!A:DJ,3,FALSE)</f>
        <v>A9 - Internal change progressing through capture</v>
      </c>
      <c r="H84" s="58">
        <f t="shared" si="2"/>
        <v>0</v>
      </c>
      <c r="I84" s="58" t="str">
        <f>IF(ISNA(VLOOKUP(A84,[1]PrioritisationVariables!L:P,3,FALSE)),"",(VLOOKUP(A84,[1]PrioritisationVariables!L:P,3,FALSE)))</f>
        <v/>
      </c>
      <c r="J84" s="59" t="str">
        <f>IF(ISNA(VLOOKUP(A84,[1]PrioritisationVariables!L:P,5,FALSE)),"",(VLOOKUP(A84,[1]PrioritisationVariables!L:P,5,FALSE)))</f>
        <v/>
      </c>
      <c r="K84" s="57" t="str">
        <f>IF(F84="LIVE",IF(VLOOKUP(A84,[1]RawData!A:DJ,79,FALSE)="","No Platform",VLOOKUP(A84,[1]RawData!A:DJ,79,FALSE)),"")</f>
        <v>Data Office</v>
      </c>
      <c r="L84" s="57">
        <f>IF(VLOOKUP(A84,[1]RawData!A:DJ,9,FALSE)="","No Date",VLOOKUP(A84,[1]RawData!A:DJ,9,FALSE))</f>
        <v>43193</v>
      </c>
      <c r="M84" s="60" t="str">
        <f>VLOOKUP(A84,[1]RawData!A:DJ,16,FALSE)</f>
        <v>Rachel Hinsley</v>
      </c>
      <c r="N84" s="57" t="str">
        <f>IF(F84="LIVE",IF(VLOOKUP(A84,[1]RawData!A:DJ,19,FALSE)="","No Project Manager",VLOOKUP(A84,[1]RawData!A:DJ,19,FALSE)),"")</f>
        <v>Jo Duncan</v>
      </c>
      <c r="O84" s="61" t="str">
        <f>VLOOKUP(A84,[1]RawData!A:DJ,77,FALSE)</f>
        <v/>
      </c>
      <c r="P84" s="60" t="str">
        <f>VLOOKUP(A84,[1]RawData!A:DJ,78,FALSE)</f>
        <v/>
      </c>
      <c r="Q84" s="57" t="str">
        <f>IF(F84="LIVE",IF(VLOOKUP(A84,[1]RawData!A:DJ,81,FALSE)="","No Delivery Team",VLOOKUP(A84,[1]RawData!A:DJ,81,FALSE)),"")</f>
        <v>Xoserve Resource</v>
      </c>
      <c r="R84" s="60" t="str">
        <f>VLOOKUP(A84,[1]RawData!A:DJ,80,FALSE)</f>
        <v/>
      </c>
      <c r="S84" s="57" t="str">
        <f>IF(F84="LIVE",IF(VLOOKUP(A84,[1]RawData!A:DJ,60,FALSE)="","No Date",VLOOKUP(A84,[1]RawData!A:DJ,60,FALSE)),"")</f>
        <v>No Date</v>
      </c>
      <c r="T84" s="57" t="str">
        <f>IF(VLOOKUP(A84,[1]RawData!A:DJ,61,FALSE)="","No Date",VLOOKUP(A84,[1]RawData!A:DJ,61,FALSE))</f>
        <v>No Date</v>
      </c>
      <c r="U84" s="57">
        <f>IF(F84="LIVE",IF(VLOOKUP(A84,[1]RawData!A:DJ,11,FALSE)="","No Date",VLOOKUP(A84,[1]RawData!A:DJ,11,FALSE)),"")</f>
        <v>43281</v>
      </c>
      <c r="V84" s="57" t="str">
        <f>IF(F84="LIVE",IF(VLOOKUP(A84,[1]RawData!A:DJ,82,FALSE)="","No Application",VLOOKUP(A84,[1]RawData!A:DJ,82,FALSE)),"")</f>
        <v>BW</v>
      </c>
      <c r="W84" s="57" t="str">
        <f>IF(F84="LIVE",IF(VLOOKUP(A84,[1]RawData!A:DJ,83,FALSE)="","No Process",VLOOKUP(A84,[1]RawData!A:DJ,83,FALSE)),"")</f>
        <v>Reads</v>
      </c>
      <c r="X84" s="57" t="str">
        <f>IF(F84="LIVE",IF(VLOOKUP(A84,[1]RawData!A:DJ,84,FALSE)="","No Delivery Effort",VLOOKUP(A84,[1]RawData!A:DJ,84,FALSE)),"")</f>
        <v>30-60 days</v>
      </c>
      <c r="Y84" s="60" t="b">
        <f>VLOOKUP(A84,[1]RawData!A:DJ,85,FALSE)</f>
        <v>0</v>
      </c>
      <c r="Z84" s="57" t="str">
        <f>IF((AND(F84="LIVE",Y84=TRUE)),IF(VLOOKUP(A84,[1]RawData!A:DJ,86,FALSE)="","No Workaround Accountability",VLOOKUP(A84,[1]RawData!A:DJ,86,FALSE)),"")</f>
        <v/>
      </c>
      <c r="AA84" s="57" t="str">
        <f>IF((AND(F84="LIVE",Y84=TRUE)),IF(VLOOKUP(A84,[1]RawData!A:DJ,98,FALSE)="","No Workaround Frequency",VLOOKUP(A84,[1]RawData!A:DJ,98,FALSE)),"")</f>
        <v/>
      </c>
      <c r="AB84" s="57" t="str">
        <f>IF((AND(F84="LIVE",Y84=TRUE)),IF(VLOOKUP(A84,[1]RawData!A:DJ,99,FALSE)="","No Xoserve FTEs",VLOOKUP(A84,[1]RawData!A:DJ,99,FALSE)),"")</f>
        <v/>
      </c>
      <c r="AC84" s="57" t="str">
        <f>IF((AND(F84="LIVE",Y84=TRUE)),IF(VLOOKUP(A84,[1]RawData!A:DJ,94,FALSE)="","No Workaround Intensity",VLOOKUP(A84,[1]RawData!A:DJ,94,FALSE)),"")</f>
        <v/>
      </c>
      <c r="AD84" s="57" t="str">
        <f>IF((AND(F84="LIVE",Y84=TRUE)),IF(VLOOKUP(A84,[1]RawData!A:DJ,87,FALSE)="","No Lifespan Date",VLOOKUP(A84,[1]RawData!A:DJ,87,FALSE)),"")</f>
        <v/>
      </c>
      <c r="AE84" s="57" t="str">
        <f>IF(F84="LIVE",IF(VLOOKUP(A84,[1]RawData!A:DJ,100,FALSE)="","No Change Driver",VLOOKUP(A84,[1]RawData!A:DJ,100,FALSE)),"")</f>
        <v>MOD/Ofgem</v>
      </c>
      <c r="AF84" s="57" t="str">
        <f>IF(F84="LIVE",IF(VLOOKUP(A84,[1]RawData!A:DJ,101,FALSE)="","No Change Beneficiary",VLOOKUP(A84,[1]RawData!A:DJ,101,FALSE)),"")</f>
        <v>Multiple Market Participants</v>
      </c>
      <c r="AG84" s="57" t="b">
        <f>VLOOKUP(A84,[1]RawData!A:DJ,102,FALSE)</f>
        <v>0</v>
      </c>
      <c r="AH84" s="57" t="b">
        <f>VLOOKUP(A84,[1]RawData!A:DJ,103,FALSE)</f>
        <v>0</v>
      </c>
      <c r="AI84" s="57" t="b">
        <f>VLOOKUP(A84,[1]RawData!A:DJ,104,FALSE)</f>
        <v>0</v>
      </c>
      <c r="AJ84" s="57" t="str">
        <f>IF(F84="LIVE",IF(VLOOKUP(A84,[1]RawData!A:DJ,106,FALSE)="","No DSC Service Area",VLOOKUP(A84,[1]RawData!A:DJ,106,FALSE)),"")</f>
        <v>Service Area 5: Metered Volume and Metered Quantity</v>
      </c>
      <c r="AK84" s="57" t="str">
        <f>IF(F84="LIVE",IF(VLOOKUP(A84,[1]RawData!A:DJ,107,FALSE)="","No Number of impacted DSC Service Areas",VLOOKUP(A84,[1]RawData!A:DJ,107,FALSE)),"")</f>
        <v>Two to Five</v>
      </c>
      <c r="AL84" s="57" t="str">
        <f>IF(F84="LIVE",IF(VLOOKUP(A84,[1]RawData!A:DJ,108,FALSE)="","No Change Improvement Scale",VLOOKUP(A84,[1]RawData!A:DJ,108,FALSE)),"")</f>
        <v>High</v>
      </c>
      <c r="AM84" s="60" t="b">
        <f>VLOOKUP(A84,[1]RawData!A:DJ,88,FALSE)</f>
        <v>0</v>
      </c>
      <c r="AN84" s="60" t="b">
        <f>VLOOKUP(A84,[1]RawData!A:DJ,90,FALSE)</f>
        <v>0</v>
      </c>
      <c r="AO84" s="60" t="b">
        <f>VLOOKUP(A84,[1]RawData!A:DJ,89,FALSE)</f>
        <v>0</v>
      </c>
      <c r="AP84" s="60" t="b">
        <f>VLOOKUP(A84,[1]RawData!A:DJ,109,FALSE)</f>
        <v>0</v>
      </c>
      <c r="AQ84" s="60" t="b">
        <f>VLOOKUP(A84,[1]RawData!A:DJ,96,FALSE)</f>
        <v>0</v>
      </c>
      <c r="AR84" s="60" t="b">
        <f>VLOOKUP(A84,[1]RawData!A:DJ,110,FALSE)</f>
        <v>0</v>
      </c>
      <c r="AS84" s="57" t="str">
        <f>IF(VLOOKUP($A84,[1]RawData!$A:$DJ,111,FALSE)="","No Date",VLOOKUP($A84,[1]RawData!$A:$DJ,111,FALSE))</f>
        <v>No Date</v>
      </c>
      <c r="AT84" s="57" t="str">
        <f>IF(VLOOKUP($A84,[1]RawData!$A:$DJ,112,FALSE)="","No Date",VLOOKUP($A84,[1]RawData!$A:$DJ,112,FALSE))</f>
        <v>No Date</v>
      </c>
      <c r="AU84" s="57" t="str">
        <f>IF(VLOOKUP($A84,[1]RawData!$A:$DJ,114,FALSE)="","No Date",VLOOKUP($A84,[1]RawData!$A:$DJ,114,FALSE))</f>
        <v>No Date</v>
      </c>
      <c r="AV84" s="57" t="str">
        <f>IF(VLOOKUP($A84,[1]RawData!$A:$DJ,113,FALSE)="","No Date",VLOOKUP($A84,[1]RawData!$A:$DJ,113,FALSE))</f>
        <v>No Date</v>
      </c>
    </row>
    <row r="85" spans="1:48" s="56" customFormat="1" x14ac:dyDescent="0.25">
      <c r="A85" s="62" t="s">
        <v>84</v>
      </c>
      <c r="B85" s="54" t="str">
        <f>VLOOKUP(G85,[1]StatusMappings!A:B,2,FALSE)</f>
        <v>2. Change sanction/approved and in project delivery</v>
      </c>
      <c r="D85" s="54" t="str">
        <f>VLOOKUP(A85,[1]RawData!A:DJ,2,FALSE)</f>
        <v>IS Operations - Service Management Performance Birst Dashboards</v>
      </c>
      <c r="E85" s="54" t="str">
        <f>VLOOKUP(A85,[1]RawData!A:DJ,20,FALSE)</f>
        <v>CR (Internal)</v>
      </c>
      <c r="F85" s="51" t="str">
        <f>VLOOKUP(A85,[1]RawData!A:DJ,21,FALSE)</f>
        <v>LIVE</v>
      </c>
      <c r="G85" s="51" t="str">
        <f>VLOOKUP(A85,[1]RawData!A:DJ,3,FALSE)</f>
        <v>D1 - Change in delivery</v>
      </c>
      <c r="H85" s="58">
        <f t="shared" si="2"/>
        <v>0</v>
      </c>
      <c r="I85" s="58" t="str">
        <f>IF(ISNA(VLOOKUP(A85,[1]PrioritisationVariables!L:P,3,FALSE)),"",(VLOOKUP(A85,[1]PrioritisationVariables!L:P,3,FALSE)))</f>
        <v/>
      </c>
      <c r="J85" s="59" t="str">
        <f>IF(ISNA(VLOOKUP(A85,[1]PrioritisationVariables!L:P,5,FALSE)),"",(VLOOKUP(A85,[1]PrioritisationVariables!L:P,5,FALSE)))</f>
        <v/>
      </c>
      <c r="K85" s="57" t="str">
        <f>IF(F85="LIVE",IF(VLOOKUP(A85,[1]RawData!A:DJ,79,FALSE)="","No Platform",VLOOKUP(A85,[1]RawData!A:DJ,79,FALSE)),"")</f>
        <v>Data Office</v>
      </c>
      <c r="L85" s="57">
        <f>IF(VLOOKUP(A85,[1]RawData!A:DJ,9,FALSE)="","No Date",VLOOKUP(A85,[1]RawData!A:DJ,9,FALSE))</f>
        <v>43203</v>
      </c>
      <c r="M85" s="60" t="str">
        <f>VLOOKUP(A85,[1]RawData!A:DJ,16,FALSE)</f>
        <v>Luke Moise</v>
      </c>
      <c r="N85" s="57" t="str">
        <f>IF(F85="LIVE",IF(VLOOKUP(A85,[1]RawData!A:DJ,19,FALSE)="","No Project Manager",VLOOKUP(A85,[1]RawData!A:DJ,19,FALSE)),"")</f>
        <v>Jo Duncan</v>
      </c>
      <c r="O85" s="61" t="str">
        <f>VLOOKUP(A85,[1]RawData!A:DJ,77,FALSE)</f>
        <v/>
      </c>
      <c r="P85" s="60" t="str">
        <f>VLOOKUP(A85,[1]RawData!A:DJ,78,FALSE)</f>
        <v/>
      </c>
      <c r="Q85" s="57" t="str">
        <f>IF(F85="LIVE",IF(VLOOKUP(A85,[1]RawData!A:DJ,81,FALSE)="","No Delivery Team",VLOOKUP(A85,[1]RawData!A:DJ,81,FALSE)),"")</f>
        <v>Xoserve Resource</v>
      </c>
      <c r="R85" s="60" t="str">
        <f>VLOOKUP(A85,[1]RawData!A:DJ,80,FALSE)</f>
        <v/>
      </c>
      <c r="S85" s="57">
        <f>IF(F85="LIVE",IF(VLOOKUP(A85,[1]RawData!A:DJ,60,FALSE)="","No Date",VLOOKUP(A85,[1]RawData!A:DJ,60,FALSE)),"")</f>
        <v>43308</v>
      </c>
      <c r="T85" s="57" t="str">
        <f>IF(VLOOKUP(A85,[1]RawData!A:DJ,61,FALSE)="","No Date",VLOOKUP(A85,[1]RawData!A:DJ,61,FALSE))</f>
        <v>No Date</v>
      </c>
      <c r="U85" s="57">
        <f>IF(F85="LIVE",IF(VLOOKUP(A85,[1]RawData!A:DJ,11,FALSE)="","No Date",VLOOKUP(A85,[1]RawData!A:DJ,11,FALSE)),"")</f>
        <v>43235</v>
      </c>
      <c r="V85" s="57" t="str">
        <f>IF(F85="LIVE",IF(VLOOKUP(A85,[1]RawData!A:DJ,82,FALSE)="","No Application",VLOOKUP(A85,[1]RawData!A:DJ,82,FALSE)),"")</f>
        <v>Birst</v>
      </c>
      <c r="W85" s="57" t="str">
        <f>IF(F85="LIVE",IF(VLOOKUP(A85,[1]RawData!A:DJ,83,FALSE)="","No Process",VLOOKUP(A85,[1]RawData!A:DJ,83,FALSE)),"")</f>
        <v>Other</v>
      </c>
      <c r="X85" s="57" t="str">
        <f>IF(F85="LIVE",IF(VLOOKUP(A85,[1]RawData!A:DJ,84,FALSE)="","No Delivery Effort",VLOOKUP(A85,[1]RawData!A:DJ,84,FALSE)),"")</f>
        <v>0-30 days</v>
      </c>
      <c r="Y85" s="60" t="b">
        <f>VLOOKUP(A85,[1]RawData!A:DJ,85,FALSE)</f>
        <v>1</v>
      </c>
      <c r="Z85" s="57" t="str">
        <f>IF((AND(F85="LIVE",Y85=TRUE)),IF(VLOOKUP(A85,[1]RawData!A:DJ,86,FALSE)="","No Workaround Accountability",VLOOKUP(A85,[1]RawData!A:DJ,86,FALSE)),"")</f>
        <v>Xoserve</v>
      </c>
      <c r="AA85" s="57" t="str">
        <f>IF((AND(F85="LIVE",Y85=TRUE)),IF(VLOOKUP(A85,[1]RawData!A:DJ,98,FALSE)="","No Workaround Frequency",VLOOKUP(A85,[1]RawData!A:DJ,98,FALSE)),"")</f>
        <v>Daily</v>
      </c>
      <c r="AB85" s="57" t="str">
        <f>IF((AND(F85="LIVE",Y85=TRUE)),IF(VLOOKUP(A85,[1]RawData!A:DJ,99,FALSE)="","No Xoserve FTEs",VLOOKUP(A85,[1]RawData!A:DJ,99,FALSE)),"")</f>
        <v>One</v>
      </c>
      <c r="AC85" s="57" t="str">
        <f>IF((AND(F85="LIVE",Y85=TRUE)),IF(VLOOKUP(A85,[1]RawData!A:DJ,94,FALSE)="","No Workaround Intensity",VLOOKUP(A85,[1]RawData!A:DJ,94,FALSE)),"")</f>
        <v>Low</v>
      </c>
      <c r="AD85" s="57">
        <f>IF((AND(F85="LIVE",Y85=TRUE)),IF(VLOOKUP(A85,[1]RawData!A:DJ,87,FALSE)="","No Lifespan Date",VLOOKUP(A85,[1]RawData!A:DJ,87,FALSE)),"")</f>
        <v>43235</v>
      </c>
      <c r="AE85" s="57" t="str">
        <f>IF(F85="LIVE",IF(VLOOKUP(A85,[1]RawData!A:DJ,100,FALSE)="","No Change Driver",VLOOKUP(A85,[1]RawData!A:DJ,100,FALSE)),"")</f>
        <v>Xoserve Internal CR (business improvement initiative)</v>
      </c>
      <c r="AF85" s="57" t="str">
        <f>IF(F85="LIVE",IF(VLOOKUP(A85,[1]RawData!A:DJ,101,FALSE)="","No Change Beneficiary",VLOOKUP(A85,[1]RawData!A:DJ,101,FALSE)),"")</f>
        <v>Xoserve Only</v>
      </c>
      <c r="AG85" s="57" t="b">
        <f>VLOOKUP(A85,[1]RawData!A:DJ,102,FALSE)</f>
        <v>0</v>
      </c>
      <c r="AH85" s="57" t="b">
        <f>VLOOKUP(A85,[1]RawData!A:DJ,103,FALSE)</f>
        <v>0</v>
      </c>
      <c r="AI85" s="57" t="b">
        <f>VLOOKUP(A85,[1]RawData!A:DJ,104,FALSE)</f>
        <v>0</v>
      </c>
      <c r="AJ85" s="57" t="str">
        <f>IF(F85="LIVE",IF(VLOOKUP(A85,[1]RawData!A:DJ,106,FALSE)="","No DSC Service Area",VLOOKUP(A85,[1]RawData!A:DJ,106,FALSE)),"")</f>
        <v>Service Area 23: Internal</v>
      </c>
      <c r="AK85" s="57" t="str">
        <f>IF(F85="LIVE",IF(VLOOKUP(A85,[1]RawData!A:DJ,107,FALSE)="","No Number of impacted DSC Service Areas",VLOOKUP(A85,[1]RawData!A:DJ,107,FALSE)),"")</f>
        <v>None (Xoserve internal initiative)</v>
      </c>
      <c r="AL85" s="57" t="str">
        <f>IF(F85="LIVE",IF(VLOOKUP(A85,[1]RawData!A:DJ,108,FALSE)="","No Change Improvement Scale",VLOOKUP(A85,[1]RawData!A:DJ,108,FALSE)),"")</f>
        <v>Low</v>
      </c>
      <c r="AM85" s="60" t="b">
        <f>VLOOKUP(A85,[1]RawData!A:DJ,88,FALSE)</f>
        <v>0</v>
      </c>
      <c r="AN85" s="60" t="b">
        <f>VLOOKUP(A85,[1]RawData!A:DJ,90,FALSE)</f>
        <v>0</v>
      </c>
      <c r="AO85" s="60" t="b">
        <f>VLOOKUP(A85,[1]RawData!A:DJ,89,FALSE)</f>
        <v>0</v>
      </c>
      <c r="AP85" s="60" t="b">
        <f>VLOOKUP(A85,[1]RawData!A:DJ,109,FALSE)</f>
        <v>0</v>
      </c>
      <c r="AQ85" s="60" t="b">
        <f>VLOOKUP(A85,[1]RawData!A:DJ,96,FALSE)</f>
        <v>0</v>
      </c>
      <c r="AR85" s="60" t="b">
        <f>VLOOKUP(A85,[1]RawData!A:DJ,110,FALSE)</f>
        <v>0</v>
      </c>
      <c r="AS85" s="57" t="str">
        <f>IF(VLOOKUP($A85,[1]RawData!$A:$DJ,111,FALSE)="","No Date",VLOOKUP($A85,[1]RawData!$A:$DJ,111,FALSE))</f>
        <v>No Date</v>
      </c>
      <c r="AT85" s="57" t="str">
        <f>IF(VLOOKUP($A85,[1]RawData!$A:$DJ,112,FALSE)="","No Date",VLOOKUP($A85,[1]RawData!$A:$DJ,112,FALSE))</f>
        <v>No Date</v>
      </c>
      <c r="AU85" s="57" t="str">
        <f>IF(VLOOKUP($A85,[1]RawData!$A:$DJ,114,FALSE)="","No Date",VLOOKUP($A85,[1]RawData!$A:$DJ,114,FALSE))</f>
        <v>No Date</v>
      </c>
      <c r="AV85" s="57" t="str">
        <f>IF(VLOOKUP($A85,[1]RawData!$A:$DJ,113,FALSE)="","No Date",VLOOKUP($A85,[1]RawData!$A:$DJ,113,FALSE))</f>
        <v>No Date</v>
      </c>
    </row>
    <row r="86" spans="1:48" s="56" customFormat="1" x14ac:dyDescent="0.25">
      <c r="A86" s="62" t="s">
        <v>107</v>
      </c>
      <c r="B86" s="54" t="str">
        <f>VLOOKUP(G86,[1]StatusMappings!A:B,2,FALSE)</f>
        <v>1. Start-Up (Progressing through change governance)</v>
      </c>
      <c r="D86" s="54" t="str">
        <f>VLOOKUP(A86,[1]RawData!A:DJ,2,FALSE)</f>
        <v>M-Number DVD Automation</v>
      </c>
      <c r="E86" s="54" t="str">
        <f>VLOOKUP(A86,[1]RawData!A:DJ,20,FALSE)</f>
        <v>CR (Internal)</v>
      </c>
      <c r="F86" s="51" t="str">
        <f>VLOOKUP(A86,[1]RawData!A:DJ,21,FALSE)</f>
        <v>LIVE</v>
      </c>
      <c r="G86" s="51" t="str">
        <f>VLOOKUP(A86,[1]RawData!A:DJ,3,FALSE)</f>
        <v>C1 - Delivery Business Case/BER in progress</v>
      </c>
      <c r="H86" s="58">
        <f t="shared" si="2"/>
        <v>0</v>
      </c>
      <c r="I86" s="58" t="str">
        <f>IF(ISNA(VLOOKUP(A86,[1]PrioritisationVariables!L:P,3,FALSE)),"",(VLOOKUP(A86,[1]PrioritisationVariables!L:P,3,FALSE)))</f>
        <v/>
      </c>
      <c r="J86" s="59" t="str">
        <f>IF(ISNA(VLOOKUP(A86,[1]PrioritisationVariables!L:P,5,FALSE)),"",(VLOOKUP(A86,[1]PrioritisationVariables!L:P,5,FALSE)))</f>
        <v/>
      </c>
      <c r="K86" s="57" t="str">
        <f>IF(F86="LIVE",IF(VLOOKUP(A86,[1]RawData!A:DJ,79,FALSE)="","No Platform",VLOOKUP(A86,[1]RawData!A:DJ,79,FALSE)),"")</f>
        <v>Data Office</v>
      </c>
      <c r="L86" s="57">
        <f>IF(VLOOKUP(A86,[1]RawData!A:DJ,9,FALSE)="","No Date",VLOOKUP(A86,[1]RawData!A:DJ,9,FALSE))</f>
        <v>43207</v>
      </c>
      <c r="M86" s="60" t="str">
        <f>VLOOKUP(A86,[1]RawData!A:DJ,16,FALSE)</f>
        <v>Mark Pollard</v>
      </c>
      <c r="N86" s="57" t="str">
        <f>IF(F86="LIVE",IF(VLOOKUP(A86,[1]RawData!A:DJ,19,FALSE)="","No Project Manager",VLOOKUP(A86,[1]RawData!A:DJ,19,FALSE)),"")</f>
        <v>Mark Pollard</v>
      </c>
      <c r="O86" s="61" t="str">
        <f>VLOOKUP(A86,[1]RawData!A:DJ,77,FALSE)</f>
        <v/>
      </c>
      <c r="P86" s="60" t="str">
        <f>VLOOKUP(A86,[1]RawData!A:DJ,78,FALSE)</f>
        <v/>
      </c>
      <c r="Q86" s="57" t="str">
        <f>IF(F86="LIVE",IF(VLOOKUP(A86,[1]RawData!A:DJ,81,FALSE)="","No Delivery Team",VLOOKUP(A86,[1]RawData!A:DJ,81,FALSE)),"")</f>
        <v>Third Party SI / Service Provider</v>
      </c>
      <c r="R86" s="60" t="str">
        <f>VLOOKUP(A86,[1]RawData!A:DJ,80,FALSE)</f>
        <v/>
      </c>
      <c r="S86" s="57">
        <f>IF(F86="LIVE",IF(VLOOKUP(A86,[1]RawData!A:DJ,60,FALSE)="","No Date",VLOOKUP(A86,[1]RawData!A:DJ,60,FALSE)),"")</f>
        <v>43373</v>
      </c>
      <c r="T86" s="57" t="str">
        <f>IF(VLOOKUP(A86,[1]RawData!A:DJ,61,FALSE)="","No Date",VLOOKUP(A86,[1]RawData!A:DJ,61,FALSE))</f>
        <v>No Date</v>
      </c>
      <c r="U86" s="57">
        <f>IF(F86="LIVE",IF(VLOOKUP(A86,[1]RawData!A:DJ,11,FALSE)="","No Date",VLOOKUP(A86,[1]RawData!A:DJ,11,FALSE)),"")</f>
        <v>43251</v>
      </c>
      <c r="V86" s="57" t="str">
        <f>IF(F86="LIVE",IF(VLOOKUP(A86,[1]RawData!A:DJ,82,FALSE)="","No Application",VLOOKUP(A86,[1]RawData!A:DJ,82,FALSE)),"")</f>
        <v>Other</v>
      </c>
      <c r="W86" s="57" t="str">
        <f>IF(F86="LIVE",IF(VLOOKUP(A86,[1]RawData!A:DJ,83,FALSE)="","No Process",VLOOKUP(A86,[1]RawData!A:DJ,83,FALSE)),"")</f>
        <v>Other</v>
      </c>
      <c r="X86" s="57" t="str">
        <f>IF(F86="LIVE",IF(VLOOKUP(A86,[1]RawData!A:DJ,84,FALSE)="","No Delivery Effort",VLOOKUP(A86,[1]RawData!A:DJ,84,FALSE)),"")</f>
        <v>60-100 days</v>
      </c>
      <c r="Y86" s="60" t="b">
        <f>VLOOKUP(A86,[1]RawData!A:DJ,85,FALSE)</f>
        <v>0</v>
      </c>
      <c r="Z86" s="57" t="str">
        <f>IF((AND(F86="LIVE",Y86=TRUE)),IF(VLOOKUP(A86,[1]RawData!A:DJ,86,FALSE)="","No Workaround Accountability",VLOOKUP(A86,[1]RawData!A:DJ,86,FALSE)),"")</f>
        <v/>
      </c>
      <c r="AA86" s="57" t="str">
        <f>IF((AND(F86="LIVE",Y86=TRUE)),IF(VLOOKUP(A86,[1]RawData!A:DJ,98,FALSE)="","No Workaround Frequency",VLOOKUP(A86,[1]RawData!A:DJ,98,FALSE)),"")</f>
        <v/>
      </c>
      <c r="AB86" s="57" t="str">
        <f>IF((AND(F86="LIVE",Y86=TRUE)),IF(VLOOKUP(A86,[1]RawData!A:DJ,99,FALSE)="","No Xoserve FTEs",VLOOKUP(A86,[1]RawData!A:DJ,99,FALSE)),"")</f>
        <v/>
      </c>
      <c r="AC86" s="57" t="str">
        <f>IF((AND(F86="LIVE",Y86=TRUE)),IF(VLOOKUP(A86,[1]RawData!A:DJ,94,FALSE)="","No Workaround Intensity",VLOOKUP(A86,[1]RawData!A:DJ,94,FALSE)),"")</f>
        <v/>
      </c>
      <c r="AD86" s="57" t="str">
        <f>IF((AND(F86="LIVE",Y86=TRUE)),IF(VLOOKUP(A86,[1]RawData!A:DJ,87,FALSE)="","No Lifespan Date",VLOOKUP(A86,[1]RawData!A:DJ,87,FALSE)),"")</f>
        <v/>
      </c>
      <c r="AE86" s="57" t="str">
        <f>IF(F86="LIVE",IF(VLOOKUP(A86,[1]RawData!A:DJ,100,FALSE)="","No Change Driver",VLOOKUP(A86,[1]RawData!A:DJ,100,FALSE)),"")</f>
        <v>Xoserve Internal CR (business improvement initiative)</v>
      </c>
      <c r="AF86" s="57" t="str">
        <f>IF(F86="LIVE",IF(VLOOKUP(A86,[1]RawData!A:DJ,101,FALSE)="","No Change Beneficiary",VLOOKUP(A86,[1]RawData!A:DJ,101,FALSE)),"")</f>
        <v>All UK Gas Market Participants</v>
      </c>
      <c r="AG86" s="57" t="b">
        <f>VLOOKUP(A86,[1]RawData!A:DJ,102,FALSE)</f>
        <v>1</v>
      </c>
      <c r="AH86" s="57" t="b">
        <f>VLOOKUP(A86,[1]RawData!A:DJ,103,FALSE)</f>
        <v>1</v>
      </c>
      <c r="AI86" s="57" t="b">
        <f>VLOOKUP(A86,[1]RawData!A:DJ,104,FALSE)</f>
        <v>1</v>
      </c>
      <c r="AJ86" s="57" t="str">
        <f>IF(F86="LIVE",IF(VLOOKUP(A86,[1]RawData!A:DJ,106,FALSE)="","No DSC Service Area",VLOOKUP(A86,[1]RawData!A:DJ,106,FALSE)),"")</f>
        <v>Service Area 23: Internal</v>
      </c>
      <c r="AK86" s="57" t="str">
        <f>IF(F86="LIVE",IF(VLOOKUP(A86,[1]RawData!A:DJ,107,FALSE)="","No Number of impacted DSC Service Areas",VLOOKUP(A86,[1]RawData!A:DJ,107,FALSE)),"")</f>
        <v>One</v>
      </c>
      <c r="AL86" s="57" t="str">
        <f>IF(F86="LIVE",IF(VLOOKUP(A86,[1]RawData!A:DJ,108,FALSE)="","No Change Improvement Scale",VLOOKUP(A86,[1]RawData!A:DJ,108,FALSE)),"")</f>
        <v>Medium</v>
      </c>
      <c r="AM86" s="60" t="b">
        <f>VLOOKUP(A86,[1]RawData!A:DJ,88,FALSE)</f>
        <v>0</v>
      </c>
      <c r="AN86" s="60" t="b">
        <f>VLOOKUP(A86,[1]RawData!A:DJ,90,FALSE)</f>
        <v>0</v>
      </c>
      <c r="AO86" s="60" t="b">
        <f>VLOOKUP(A86,[1]RawData!A:DJ,89,FALSE)</f>
        <v>1</v>
      </c>
      <c r="AP86" s="60" t="b">
        <f>VLOOKUP(A86,[1]RawData!A:DJ,109,FALSE)</f>
        <v>0</v>
      </c>
      <c r="AQ86" s="60" t="b">
        <f>VLOOKUP(A86,[1]RawData!A:DJ,96,FALSE)</f>
        <v>0</v>
      </c>
      <c r="AR86" s="60" t="b">
        <f>VLOOKUP(A86,[1]RawData!A:DJ,110,FALSE)</f>
        <v>0</v>
      </c>
      <c r="AS86" s="57" t="str">
        <f>IF(VLOOKUP($A86,[1]RawData!$A:$DJ,111,FALSE)="","No Date",VLOOKUP($A86,[1]RawData!$A:$DJ,111,FALSE))</f>
        <v>No Date</v>
      </c>
      <c r="AT86" s="57" t="str">
        <f>IF(VLOOKUP($A86,[1]RawData!$A:$DJ,112,FALSE)="","No Date",VLOOKUP($A86,[1]RawData!$A:$DJ,112,FALSE))</f>
        <v>No Date</v>
      </c>
      <c r="AU86" s="57" t="str">
        <f>IF(VLOOKUP($A86,[1]RawData!$A:$DJ,114,FALSE)="","No Date",VLOOKUP($A86,[1]RawData!$A:$DJ,114,FALSE))</f>
        <v>No Date</v>
      </c>
      <c r="AV86" s="57" t="str">
        <f>IF(VLOOKUP($A86,[1]RawData!$A:$DJ,113,FALSE)="","No Date",VLOOKUP($A86,[1]RawData!$A:$DJ,113,FALSE))</f>
        <v>No Date</v>
      </c>
    </row>
    <row r="87" spans="1:48" s="56" customFormat="1" x14ac:dyDescent="0.25">
      <c r="A87" s="62" t="s">
        <v>135</v>
      </c>
      <c r="B87" s="54" t="str">
        <f>VLOOKUP(G87,[1]StatusMappings!A:B,2,FALSE)</f>
        <v>1. Start-Up (Progressing through change governance)</v>
      </c>
      <c r="D87" s="54" t="str">
        <f>VLOOKUP(A87,[1]RawData!A:DJ,2,FALSE)</f>
        <v>Customer Instant Feedback Mechanism for KVI Reporting</v>
      </c>
      <c r="E87" s="54" t="str">
        <f>VLOOKUP(A87,[1]RawData!A:DJ,20,FALSE)</f>
        <v>CR (Internal)</v>
      </c>
      <c r="F87" s="51" t="str">
        <f>VLOOKUP(A87,[1]RawData!A:DJ,21,FALSE)</f>
        <v>LIVE</v>
      </c>
      <c r="G87" s="51" t="str">
        <f>VLOOKUP(A87,[1]RawData!A:DJ,3,FALSE)</f>
        <v>A9 - Internal change progressing through capture</v>
      </c>
      <c r="H87" s="58">
        <f t="shared" si="2"/>
        <v>0</v>
      </c>
      <c r="I87" s="58" t="str">
        <f>IF(ISNA(VLOOKUP(A87,[1]PrioritisationVariables!L:P,3,FALSE)),"",(VLOOKUP(A87,[1]PrioritisationVariables!L:P,3,FALSE)))</f>
        <v/>
      </c>
      <c r="J87" s="59" t="str">
        <f>IF(ISNA(VLOOKUP(A87,[1]PrioritisationVariables!L:P,5,FALSE)),"",(VLOOKUP(A87,[1]PrioritisationVariables!L:P,5,FALSE)))</f>
        <v/>
      </c>
      <c r="K87" s="57" t="str">
        <f>IF(F87="LIVE",IF(VLOOKUP(A87,[1]RawData!A:DJ,79,FALSE)="","No Platform",VLOOKUP(A87,[1]RawData!A:DJ,79,FALSE)),"")</f>
        <v>T &amp; SS</v>
      </c>
      <c r="L87" s="57">
        <f>IF(VLOOKUP(A87,[1]RawData!A:DJ,9,FALSE)="","No Date",VLOOKUP(A87,[1]RawData!A:DJ,9,FALSE))</f>
        <v>43214</v>
      </c>
      <c r="M87" s="60" t="str">
        <f>VLOOKUP(A87,[1]RawData!A:DJ,16,FALSE)</f>
        <v>Adam Jones</v>
      </c>
      <c r="N87" s="57" t="str">
        <f>IF(F87="LIVE",IF(VLOOKUP(A87,[1]RawData!A:DJ,19,FALSE)="","No Project Manager",VLOOKUP(A87,[1]RawData!A:DJ,19,FALSE)),"")</f>
        <v>Dene Williams</v>
      </c>
      <c r="O87" s="61" t="str">
        <f>VLOOKUP(A87,[1]RawData!A:DJ,77,FALSE)</f>
        <v/>
      </c>
      <c r="P87" s="60" t="str">
        <f>VLOOKUP(A87,[1]RawData!A:DJ,78,FALSE)</f>
        <v/>
      </c>
      <c r="Q87" s="57" t="str">
        <f>IF(F87="LIVE",IF(VLOOKUP(A87,[1]RawData!A:DJ,81,FALSE)="","No Delivery Team",VLOOKUP(A87,[1]RawData!A:DJ,81,FALSE)),"")</f>
        <v>Third Party SI / Service Provider</v>
      </c>
      <c r="R87" s="60" t="str">
        <f>VLOOKUP(A87,[1]RawData!A:DJ,80,FALSE)</f>
        <v/>
      </c>
      <c r="S87" s="57" t="str">
        <f>IF(F87="LIVE",IF(VLOOKUP(A87,[1]RawData!A:DJ,60,FALSE)="","No Date",VLOOKUP(A87,[1]RawData!A:DJ,60,FALSE)),"")</f>
        <v>No Date</v>
      </c>
      <c r="T87" s="57" t="str">
        <f>IF(VLOOKUP(A87,[1]RawData!A:DJ,61,FALSE)="","No Date",VLOOKUP(A87,[1]RawData!A:DJ,61,FALSE))</f>
        <v>No Date</v>
      </c>
      <c r="U87" s="57">
        <f>IF(F87="LIVE",IF(VLOOKUP(A87,[1]RawData!A:DJ,11,FALSE)="","No Date",VLOOKUP(A87,[1]RawData!A:DJ,11,FALSE)),"")</f>
        <v>43252</v>
      </c>
      <c r="V87" s="57" t="str">
        <f>IF(F87="LIVE",IF(VLOOKUP(A87,[1]RawData!A:DJ,82,FALSE)="","No Application",VLOOKUP(A87,[1]RawData!A:DJ,82,FALSE)),"")</f>
        <v>Other</v>
      </c>
      <c r="W87" s="57" t="str">
        <f>IF(F87="LIVE",IF(VLOOKUP(A87,[1]RawData!A:DJ,83,FALSE)="","No Process",VLOOKUP(A87,[1]RawData!A:DJ,83,FALSE)),"")</f>
        <v>Other</v>
      </c>
      <c r="X87" s="57" t="str">
        <f>IF(F87="LIVE",IF(VLOOKUP(A87,[1]RawData!A:DJ,84,FALSE)="","No Delivery Effort",VLOOKUP(A87,[1]RawData!A:DJ,84,FALSE)),"")</f>
        <v>30-60 days</v>
      </c>
      <c r="Y87" s="60" t="b">
        <f>VLOOKUP(A87,[1]RawData!A:DJ,85,FALSE)</f>
        <v>1</v>
      </c>
      <c r="Z87" s="57" t="str">
        <f>IF((AND(F87="LIVE",Y87=TRUE)),IF(VLOOKUP(A87,[1]RawData!A:DJ,86,FALSE)="","No Workaround Accountability",VLOOKUP(A87,[1]RawData!A:DJ,86,FALSE)),"")</f>
        <v>Xoserve</v>
      </c>
      <c r="AA87" s="57" t="str">
        <f>IF((AND(F87="LIVE",Y87=TRUE)),IF(VLOOKUP(A87,[1]RawData!A:DJ,98,FALSE)="","No Workaround Frequency",VLOOKUP(A87,[1]RawData!A:DJ,98,FALSE)),"")</f>
        <v>Daily</v>
      </c>
      <c r="AB87" s="57" t="str">
        <f>IF((AND(F87="LIVE",Y87=TRUE)),IF(VLOOKUP(A87,[1]RawData!A:DJ,99,FALSE)="","No Xoserve FTEs",VLOOKUP(A87,[1]RawData!A:DJ,99,FALSE)),"")</f>
        <v>Two to Five</v>
      </c>
      <c r="AC87" s="57" t="str">
        <f>IF((AND(F87="LIVE",Y87=TRUE)),IF(VLOOKUP(A87,[1]RawData!A:DJ,94,FALSE)="","No Workaround Intensity",VLOOKUP(A87,[1]RawData!A:DJ,94,FALSE)),"")</f>
        <v>Low</v>
      </c>
      <c r="AD87" s="57">
        <f>IF((AND(F87="LIVE",Y87=TRUE)),IF(VLOOKUP(A87,[1]RawData!A:DJ,87,FALSE)="","No Lifespan Date",VLOOKUP(A87,[1]RawData!A:DJ,87,FALSE)),"")</f>
        <v>43462</v>
      </c>
      <c r="AE87" s="57" t="str">
        <f>IF(F87="LIVE",IF(VLOOKUP(A87,[1]RawData!A:DJ,100,FALSE)="","No Change Driver",VLOOKUP(A87,[1]RawData!A:DJ,100,FALSE)),"")</f>
        <v>Xoserve Internal CR (business improvement initiative)</v>
      </c>
      <c r="AF87" s="57" t="str">
        <f>IF(F87="LIVE",IF(VLOOKUP(A87,[1]RawData!A:DJ,101,FALSE)="","No Change Beneficiary",VLOOKUP(A87,[1]RawData!A:DJ,101,FALSE)),"")</f>
        <v>Xoserve Only</v>
      </c>
      <c r="AG87" s="57" t="b">
        <f>VLOOKUP(A87,[1]RawData!A:DJ,102,FALSE)</f>
        <v>0</v>
      </c>
      <c r="AH87" s="57" t="b">
        <f>VLOOKUP(A87,[1]RawData!A:DJ,103,FALSE)</f>
        <v>0</v>
      </c>
      <c r="AI87" s="57" t="b">
        <f>VLOOKUP(A87,[1]RawData!A:DJ,104,FALSE)</f>
        <v>0</v>
      </c>
      <c r="AJ87" s="57" t="str">
        <f>IF(F87="LIVE",IF(VLOOKUP(A87,[1]RawData!A:DJ,106,FALSE)="","No DSC Service Area",VLOOKUP(A87,[1]RawData!A:DJ,106,FALSE)),"")</f>
        <v>Service Area 23: Internal</v>
      </c>
      <c r="AK87" s="57" t="str">
        <f>IF(F87="LIVE",IF(VLOOKUP(A87,[1]RawData!A:DJ,107,FALSE)="","No Number of impacted DSC Service Areas",VLOOKUP(A87,[1]RawData!A:DJ,107,FALSE)),"")</f>
        <v>None (Xoserve internal initiative)</v>
      </c>
      <c r="AL87" s="57" t="str">
        <f>IF(F87="LIVE",IF(VLOOKUP(A87,[1]RawData!A:DJ,108,FALSE)="","No Change Improvement Scale",VLOOKUP(A87,[1]RawData!A:DJ,108,FALSE)),"")</f>
        <v>High</v>
      </c>
      <c r="AM87" s="60" t="b">
        <f>VLOOKUP(A87,[1]RawData!A:DJ,88,FALSE)</f>
        <v>0</v>
      </c>
      <c r="AN87" s="60" t="b">
        <f>VLOOKUP(A87,[1]RawData!A:DJ,90,FALSE)</f>
        <v>0</v>
      </c>
      <c r="AO87" s="60" t="b">
        <f>VLOOKUP(A87,[1]RawData!A:DJ,89,FALSE)</f>
        <v>0</v>
      </c>
      <c r="AP87" s="60" t="b">
        <f>VLOOKUP(A87,[1]RawData!A:DJ,109,FALSE)</f>
        <v>0</v>
      </c>
      <c r="AQ87" s="60" t="b">
        <f>VLOOKUP(A87,[1]RawData!A:DJ,96,FALSE)</f>
        <v>0</v>
      </c>
      <c r="AR87" s="60" t="b">
        <f>VLOOKUP(A87,[1]RawData!A:DJ,110,FALSE)</f>
        <v>0</v>
      </c>
      <c r="AS87" s="57" t="str">
        <f>IF(VLOOKUP($A87,[1]RawData!$A:$DJ,111,FALSE)="","No Date",VLOOKUP($A87,[1]RawData!$A:$DJ,111,FALSE))</f>
        <v>No Date</v>
      </c>
      <c r="AT87" s="57" t="str">
        <f>IF(VLOOKUP($A87,[1]RawData!$A:$DJ,112,FALSE)="","No Date",VLOOKUP($A87,[1]RawData!$A:$DJ,112,FALSE))</f>
        <v>No Date</v>
      </c>
      <c r="AU87" s="57" t="str">
        <f>IF(VLOOKUP($A87,[1]RawData!$A:$DJ,114,FALSE)="","No Date",VLOOKUP($A87,[1]RawData!$A:$DJ,114,FALSE))</f>
        <v>No Date</v>
      </c>
      <c r="AV87" s="57" t="str">
        <f>IF(VLOOKUP($A87,[1]RawData!$A:$DJ,113,FALSE)="","No Date",VLOOKUP($A87,[1]RawData!$A:$DJ,113,FALSE))</f>
        <v>No Date</v>
      </c>
    </row>
    <row r="88" spans="1:48" s="56" customFormat="1" x14ac:dyDescent="0.25">
      <c r="A88" s="63" t="s">
        <v>165</v>
      </c>
      <c r="B88" s="54" t="str">
        <f>VLOOKUP(G88,[1]StatusMappings!A:B,2,FALSE)</f>
        <v>2. Change sanction/approved and in project delivery</v>
      </c>
      <c r="D88" s="54" t="str">
        <f>VLOOKUP(A88,[1]RawData!A:DJ,2,FALSE)</f>
        <v>Amendment Invoice - High Financial Values report from BIRST</v>
      </c>
      <c r="E88" s="54" t="str">
        <f>VLOOKUP(A88,[1]RawData!A:DJ,20,FALSE)</f>
        <v>CR (Internal)</v>
      </c>
      <c r="F88" s="51" t="str">
        <f>VLOOKUP(A88,[1]RawData!A:DJ,21,FALSE)</f>
        <v>LIVE</v>
      </c>
      <c r="G88" s="51" t="str">
        <f>VLOOKUP(A88,[1]RawData!A:DJ,3,FALSE)</f>
        <v>D1 - Change in delivery</v>
      </c>
      <c r="H88" s="58">
        <f t="shared" si="2"/>
        <v>0</v>
      </c>
      <c r="I88" s="58" t="str">
        <f>IF(ISNA(VLOOKUP(A88,[1]PrioritisationVariables!L:P,3,FALSE)),"",(VLOOKUP(A88,[1]PrioritisationVariables!L:P,3,FALSE)))</f>
        <v/>
      </c>
      <c r="J88" s="59" t="str">
        <f>IF(ISNA(VLOOKUP(A88,[1]PrioritisationVariables!L:P,5,FALSE)),"",(VLOOKUP(A88,[1]PrioritisationVariables!L:P,5,FALSE)))</f>
        <v/>
      </c>
      <c r="K88" s="57" t="str">
        <f>IF(F88="LIVE",IF(VLOOKUP(A88,[1]RawData!A:DJ,79,FALSE)="","No Platform",VLOOKUP(A88,[1]RawData!A:DJ,79,FALSE)),"")</f>
        <v>Data Office</v>
      </c>
      <c r="L88" s="57">
        <f>IF(VLOOKUP(A88,[1]RawData!A:DJ,9,FALSE)="","No Date",VLOOKUP(A88,[1]RawData!A:DJ,9,FALSE))</f>
        <v>43257</v>
      </c>
      <c r="M88" s="60" t="str">
        <f>VLOOKUP(A88,[1]RawData!A:DJ,16,FALSE)</f>
        <v>Dan Donovan</v>
      </c>
      <c r="N88" s="57" t="str">
        <f>IF(F88="LIVE",IF(VLOOKUP(A88,[1]RawData!A:DJ,19,FALSE)="","No Project Manager",VLOOKUP(A88,[1]RawData!A:DJ,19,FALSE)),"")</f>
        <v>Jo Duncan</v>
      </c>
      <c r="O88" s="61" t="str">
        <f>VLOOKUP(A88,[1]RawData!A:DJ,77,FALSE)</f>
        <v/>
      </c>
      <c r="P88" s="60" t="str">
        <f>VLOOKUP(A88,[1]RawData!A:DJ,78,FALSE)</f>
        <v/>
      </c>
      <c r="Q88" s="57" t="str">
        <f>IF(F88="LIVE",IF(VLOOKUP(A88,[1]RawData!A:DJ,81,FALSE)="","No Delivery Team",VLOOKUP(A88,[1]RawData!A:DJ,81,FALSE)),"")</f>
        <v>Xoserve Resource</v>
      </c>
      <c r="R88" s="60" t="str">
        <f>VLOOKUP(A88,[1]RawData!A:DJ,80,FALSE)</f>
        <v/>
      </c>
      <c r="S88" s="57">
        <f>IF(F88="LIVE",IF(VLOOKUP(A88,[1]RawData!A:DJ,60,FALSE)="","No Date",VLOOKUP(A88,[1]RawData!A:DJ,60,FALSE)),"")</f>
        <v>43329</v>
      </c>
      <c r="T88" s="57" t="str">
        <f>IF(VLOOKUP(A88,[1]RawData!A:DJ,61,FALSE)="","No Date",VLOOKUP(A88,[1]RawData!A:DJ,61,FALSE))</f>
        <v>No Date</v>
      </c>
      <c r="U88" s="57">
        <f>IF(F88="LIVE",IF(VLOOKUP(A88,[1]RawData!A:DJ,11,FALSE)="","No Date",VLOOKUP(A88,[1]RawData!A:DJ,11,FALSE)),"")</f>
        <v>43312</v>
      </c>
      <c r="V88" s="57" t="str">
        <f>IF(F88="LIVE",IF(VLOOKUP(A88,[1]RawData!A:DJ,82,FALSE)="","No Application",VLOOKUP(A88,[1]RawData!A:DJ,82,FALSE)),"")</f>
        <v>Birst</v>
      </c>
      <c r="W88" s="57" t="str">
        <f>IF(F88="LIVE",IF(VLOOKUP(A88,[1]RawData!A:DJ,83,FALSE)="","No Process",VLOOKUP(A88,[1]RawData!A:DJ,83,FALSE)),"")</f>
        <v>Invoicing</v>
      </c>
      <c r="X88" s="57" t="str">
        <f>IF(F88="LIVE",IF(VLOOKUP(A88,[1]RawData!A:DJ,84,FALSE)="","No Delivery Effort",VLOOKUP(A88,[1]RawData!A:DJ,84,FALSE)),"")</f>
        <v>0-30 days</v>
      </c>
      <c r="Y88" s="60" t="b">
        <f>VLOOKUP(A88,[1]RawData!A:DJ,85,FALSE)</f>
        <v>1</v>
      </c>
      <c r="Z88" s="57" t="str">
        <f>IF((AND(F88="LIVE",Y88=TRUE)),IF(VLOOKUP(A88,[1]RawData!A:DJ,86,FALSE)="","No Workaround Accountability",VLOOKUP(A88,[1]RawData!A:DJ,86,FALSE)),"")</f>
        <v>Xoserve</v>
      </c>
      <c r="AA88" s="57" t="str">
        <f>IF((AND(F88="LIVE",Y88=TRUE)),IF(VLOOKUP(A88,[1]RawData!A:DJ,98,FALSE)="","No Workaround Frequency",VLOOKUP(A88,[1]RawData!A:DJ,98,FALSE)),"")</f>
        <v>Monthly</v>
      </c>
      <c r="AB88" s="57" t="str">
        <f>IF((AND(F88="LIVE",Y88=TRUE)),IF(VLOOKUP(A88,[1]RawData!A:DJ,99,FALSE)="","No Xoserve FTEs",VLOOKUP(A88,[1]RawData!A:DJ,99,FALSE)),"")</f>
        <v>One</v>
      </c>
      <c r="AC88" s="57" t="str">
        <f>IF((AND(F88="LIVE",Y88=TRUE)),IF(VLOOKUP(A88,[1]RawData!A:DJ,94,FALSE)="","No Workaround Intensity",VLOOKUP(A88,[1]RawData!A:DJ,94,FALSE)),"")</f>
        <v>Medium</v>
      </c>
      <c r="AD88" s="57">
        <f>IF((AND(F88="LIVE",Y88=TRUE)),IF(VLOOKUP(A88,[1]RawData!A:DJ,87,FALSE)="","No Lifespan Date",VLOOKUP(A88,[1]RawData!A:DJ,87,FALSE)),"")</f>
        <v>43522</v>
      </c>
      <c r="AE88" s="57" t="str">
        <f>IF(F88="LIVE",IF(VLOOKUP(A88,[1]RawData!A:DJ,100,FALSE)="","No Change Driver",VLOOKUP(A88,[1]RawData!A:DJ,100,FALSE)),"")</f>
        <v>Xoserve Internal CR (business improvement initiative)</v>
      </c>
      <c r="AF88" s="57" t="str">
        <f>IF(F88="LIVE",IF(VLOOKUP(A88,[1]RawData!A:DJ,101,FALSE)="","No Change Beneficiary",VLOOKUP(A88,[1]RawData!A:DJ,101,FALSE)),"")</f>
        <v>One Market Group</v>
      </c>
      <c r="AG88" s="57" t="b">
        <f>VLOOKUP(A88,[1]RawData!A:DJ,102,FALSE)</f>
        <v>1</v>
      </c>
      <c r="AH88" s="57" t="b">
        <f>VLOOKUP(A88,[1]RawData!A:DJ,103,FALSE)</f>
        <v>0</v>
      </c>
      <c r="AI88" s="57" t="b">
        <f>VLOOKUP(A88,[1]RawData!A:DJ,104,FALSE)</f>
        <v>0</v>
      </c>
      <c r="AJ88" s="57" t="str">
        <f>IF(F88="LIVE",IF(VLOOKUP(A88,[1]RawData!A:DJ,106,FALSE)="","No DSC Service Area",VLOOKUP(A88,[1]RawData!A:DJ,106,FALSE)),"")</f>
        <v>Service Area 23: Internal</v>
      </c>
      <c r="AK88" s="57" t="str">
        <f>IF(F88="LIVE",IF(VLOOKUP(A88,[1]RawData!A:DJ,107,FALSE)="","No Number of impacted DSC Service Areas",VLOOKUP(A88,[1]RawData!A:DJ,107,FALSE)),"")</f>
        <v>One</v>
      </c>
      <c r="AL88" s="57" t="str">
        <f>IF(F88="LIVE",IF(VLOOKUP(A88,[1]RawData!A:DJ,108,FALSE)="","No Change Improvement Scale",VLOOKUP(A88,[1]RawData!A:DJ,108,FALSE)),"")</f>
        <v>Medium</v>
      </c>
      <c r="AM88" s="60" t="b">
        <f>VLOOKUP(A88,[1]RawData!A:DJ,88,FALSE)</f>
        <v>0</v>
      </c>
      <c r="AN88" s="60" t="b">
        <f>VLOOKUP(A88,[1]RawData!A:DJ,90,FALSE)</f>
        <v>0</v>
      </c>
      <c r="AO88" s="60" t="b">
        <f>VLOOKUP(A88,[1]RawData!A:DJ,89,FALSE)</f>
        <v>0</v>
      </c>
      <c r="AP88" s="60" t="b">
        <f>VLOOKUP(A88,[1]RawData!A:DJ,109,FALSE)</f>
        <v>0</v>
      </c>
      <c r="AQ88" s="60" t="b">
        <f>VLOOKUP(A88,[1]RawData!A:DJ,96,FALSE)</f>
        <v>0</v>
      </c>
      <c r="AR88" s="60" t="b">
        <f>VLOOKUP(A88,[1]RawData!A:DJ,110,FALSE)</f>
        <v>0</v>
      </c>
      <c r="AS88" s="57" t="str">
        <f>IF(VLOOKUP($A88,[1]RawData!$A:$DJ,111,FALSE)="","No Date",VLOOKUP($A88,[1]RawData!$A:$DJ,111,FALSE))</f>
        <v>No Date</v>
      </c>
      <c r="AT88" s="57" t="str">
        <f>IF(VLOOKUP($A88,[1]RawData!$A:$DJ,112,FALSE)="","No Date",VLOOKUP($A88,[1]RawData!$A:$DJ,112,FALSE))</f>
        <v>No Date</v>
      </c>
      <c r="AU88" s="57" t="str">
        <f>IF(VLOOKUP($A88,[1]RawData!$A:$DJ,114,FALSE)="","No Date",VLOOKUP($A88,[1]RawData!$A:$DJ,114,FALSE))</f>
        <v>No Date</v>
      </c>
      <c r="AV88" s="57" t="str">
        <f>IF(VLOOKUP($A88,[1]RawData!$A:$DJ,113,FALSE)="","No Date",VLOOKUP($A88,[1]RawData!$A:$DJ,113,FALSE))</f>
        <v>No Date</v>
      </c>
    </row>
    <row r="89" spans="1:48" s="56" customFormat="1" x14ac:dyDescent="0.25">
      <c r="A89" s="63" t="s">
        <v>174</v>
      </c>
      <c r="B89" s="54" t="str">
        <f>VLOOKUP(G89,[1]StatusMappings!A:B,2,FALSE)</f>
        <v>1. Start-Up (Progressing through change governance)</v>
      </c>
      <c r="D89" s="54" t="str">
        <f>VLOOKUP(A89,[1]RawData!A:DJ,2,FALSE)</f>
        <v>ASR – POW to be added to Eon Reports</v>
      </c>
      <c r="E89" s="54" t="str">
        <f>VLOOKUP(A89,[1]RawData!A:DJ,20,FALSE)</f>
        <v>CR (ASR)</v>
      </c>
      <c r="F89" s="51" t="str">
        <f>VLOOKUP(A89,[1]RawData!A:DJ,21,FALSE)</f>
        <v>LIVE</v>
      </c>
      <c r="G89" s="51" t="str">
        <f>VLOOKUP(A89,[1]RawData!A:DJ,3,FALSE)</f>
        <v>B1 - Start Up In Progress (Awaiting PAT/RACI)</v>
      </c>
      <c r="H89" s="58">
        <f t="shared" si="2"/>
        <v>0</v>
      </c>
      <c r="I89" s="58" t="str">
        <f>IF(ISNA(VLOOKUP(A89,[1]PrioritisationVariables!L:P,3,FALSE)),"",(VLOOKUP(A89,[1]PrioritisationVariables!L:P,3,FALSE)))</f>
        <v/>
      </c>
      <c r="J89" s="59" t="str">
        <f>IF(ISNA(VLOOKUP(A89,[1]PrioritisationVariables!L:P,5,FALSE)),"",(VLOOKUP(A89,[1]PrioritisationVariables!L:P,5,FALSE)))</f>
        <v/>
      </c>
      <c r="K89" s="57" t="str">
        <f>IF(F89="LIVE",IF(VLOOKUP(A89,[1]RawData!A:DJ,79,FALSE)="","No Platform",VLOOKUP(A89,[1]RawData!A:DJ,79,FALSE)),"")</f>
        <v>Data Office</v>
      </c>
      <c r="L89" s="57">
        <f>IF(VLOOKUP(A89,[1]RawData!A:DJ,9,FALSE)="","No Date",VLOOKUP(A89,[1]RawData!A:DJ,9,FALSE))</f>
        <v>43283</v>
      </c>
      <c r="M89" s="60" t="str">
        <f>VLOOKUP(A89,[1]RawData!A:DJ,16,FALSE)</f>
        <v>Greg Causon</v>
      </c>
      <c r="N89" s="57" t="str">
        <f>IF(F89="LIVE",IF(VLOOKUP(A89,[1]RawData!A:DJ,19,FALSE)="","No Project Manager",VLOOKUP(A89,[1]RawData!A:DJ,19,FALSE)),"")</f>
        <v>Charlie Haley</v>
      </c>
      <c r="O89" s="61" t="str">
        <f>VLOOKUP(A89,[1]RawData!A:DJ,77,FALSE)</f>
        <v/>
      </c>
      <c r="P89" s="60" t="str">
        <f>VLOOKUP(A89,[1]RawData!A:DJ,78,FALSE)</f>
        <v/>
      </c>
      <c r="Q89" s="57" t="str">
        <f>IF(F89="LIVE",IF(VLOOKUP(A89,[1]RawData!A:DJ,81,FALSE)="","No Delivery Team",VLOOKUP(A89,[1]RawData!A:DJ,81,FALSE)),"")</f>
        <v>Xoserve Resource</v>
      </c>
      <c r="R89" s="60" t="str">
        <f>VLOOKUP(A89,[1]RawData!A:DJ,80,FALSE)</f>
        <v/>
      </c>
      <c r="S89" s="57" t="str">
        <f>IF(F89="LIVE",IF(VLOOKUP(A89,[1]RawData!A:DJ,60,FALSE)="","No Date",VLOOKUP(A89,[1]RawData!A:DJ,60,FALSE)),"")</f>
        <v>No Date</v>
      </c>
      <c r="T89" s="57" t="str">
        <f>IF(VLOOKUP(A89,[1]RawData!A:DJ,61,FALSE)="","No Date",VLOOKUP(A89,[1]RawData!A:DJ,61,FALSE))</f>
        <v>No Date</v>
      </c>
      <c r="U89" s="57">
        <f>IF(F89="LIVE",IF(VLOOKUP(A89,[1]RawData!A:DJ,11,FALSE)="","No Date",VLOOKUP(A89,[1]RawData!A:DJ,11,FALSE)),"")</f>
        <v>43319</v>
      </c>
      <c r="V89" s="57" t="str">
        <f>IF(F89="LIVE",IF(VLOOKUP(A89,[1]RawData!A:DJ,82,FALSE)="","No Application",VLOOKUP(A89,[1]RawData!A:DJ,82,FALSE)),"")</f>
        <v>BW</v>
      </c>
      <c r="W89" s="57" t="str">
        <f>IF(F89="LIVE",IF(VLOOKUP(A89,[1]RawData!A:DJ,83,FALSE)="","No Process",VLOOKUP(A89,[1]RawData!A:DJ,83,FALSE)),"")</f>
        <v>Other</v>
      </c>
      <c r="X89" s="57" t="str">
        <f>IF(F89="LIVE",IF(VLOOKUP(A89,[1]RawData!A:DJ,84,FALSE)="","No Delivery Effort",VLOOKUP(A89,[1]RawData!A:DJ,84,FALSE)),"")</f>
        <v>0-30 days</v>
      </c>
      <c r="Y89" s="60" t="b">
        <f>VLOOKUP(A89,[1]RawData!A:DJ,85,FALSE)</f>
        <v>0</v>
      </c>
      <c r="Z89" s="57" t="str">
        <f>IF((AND(F89="LIVE",Y89=TRUE)),IF(VLOOKUP(A89,[1]RawData!A:DJ,86,FALSE)="","No Workaround Accountability",VLOOKUP(A89,[1]RawData!A:DJ,86,FALSE)),"")</f>
        <v/>
      </c>
      <c r="AA89" s="57" t="str">
        <f>IF((AND(F89="LIVE",Y89=TRUE)),IF(VLOOKUP(A89,[1]RawData!A:DJ,98,FALSE)="","No Workaround Frequency",VLOOKUP(A89,[1]RawData!A:DJ,98,FALSE)),"")</f>
        <v/>
      </c>
      <c r="AB89" s="57" t="str">
        <f>IF((AND(F89="LIVE",Y89=TRUE)),IF(VLOOKUP(A89,[1]RawData!A:DJ,99,FALSE)="","No Xoserve FTEs",VLOOKUP(A89,[1]RawData!A:DJ,99,FALSE)),"")</f>
        <v/>
      </c>
      <c r="AC89" s="57" t="str">
        <f>IF((AND(F89="LIVE",Y89=TRUE)),IF(VLOOKUP(A89,[1]RawData!A:DJ,94,FALSE)="","No Workaround Intensity",VLOOKUP(A89,[1]RawData!A:DJ,94,FALSE)),"")</f>
        <v/>
      </c>
      <c r="AD89" s="57" t="str">
        <f>IF((AND(F89="LIVE",Y89=TRUE)),IF(VLOOKUP(A89,[1]RawData!A:DJ,87,FALSE)="","No Lifespan Date",VLOOKUP(A89,[1]RawData!A:DJ,87,FALSE)),"")</f>
        <v/>
      </c>
      <c r="AE89" s="57" t="str">
        <f>IF(F89="LIVE",IF(VLOOKUP(A89,[1]RawData!A:DJ,100,FALSE)="","No Change Driver",VLOOKUP(A89,[1]RawData!A:DJ,100,FALSE)),"")</f>
        <v>Additional or 3rd Party Service Request</v>
      </c>
      <c r="AF89" s="57" t="str">
        <f>IF(F89="LIVE",IF(VLOOKUP(A89,[1]RawData!A:DJ,101,FALSE)="","No Change Beneficiary",VLOOKUP(A89,[1]RawData!A:DJ,101,FALSE)),"")</f>
        <v>One Market Participant</v>
      </c>
      <c r="AG89" s="57" t="b">
        <f>VLOOKUP(A89,[1]RawData!A:DJ,102,FALSE)</f>
        <v>1</v>
      </c>
      <c r="AH89" s="57" t="b">
        <f>VLOOKUP(A89,[1]RawData!A:DJ,103,FALSE)</f>
        <v>0</v>
      </c>
      <c r="AI89" s="57" t="b">
        <f>VLOOKUP(A89,[1]RawData!A:DJ,104,FALSE)</f>
        <v>0</v>
      </c>
      <c r="AJ89" s="57" t="str">
        <f>IF(F89="LIVE",IF(VLOOKUP(A89,[1]RawData!A:DJ,106,FALSE)="","No DSC Service Area",VLOOKUP(A89,[1]RawData!A:DJ,106,FALSE)),"")</f>
        <v>Service Area 24: Additional Service Request or Third Party Request</v>
      </c>
      <c r="AK89" s="57" t="str">
        <f>IF(F89="LIVE",IF(VLOOKUP(A89,[1]RawData!A:DJ,107,FALSE)="","No Number of impacted DSC Service Areas",VLOOKUP(A89,[1]RawData!A:DJ,107,FALSE)),"")</f>
        <v>One</v>
      </c>
      <c r="AL89" s="57" t="str">
        <f>IF(F89="LIVE",IF(VLOOKUP(A89,[1]RawData!A:DJ,108,FALSE)="","No Change Improvement Scale",VLOOKUP(A89,[1]RawData!A:DJ,108,FALSE)),"")</f>
        <v>Medium</v>
      </c>
      <c r="AM89" s="60" t="b">
        <f>VLOOKUP(A89,[1]RawData!A:DJ,88,FALSE)</f>
        <v>0</v>
      </c>
      <c r="AN89" s="60" t="b">
        <f>VLOOKUP(A89,[1]RawData!A:DJ,90,FALSE)</f>
        <v>0</v>
      </c>
      <c r="AO89" s="60" t="b">
        <f>VLOOKUP(A89,[1]RawData!A:DJ,89,FALSE)</f>
        <v>0</v>
      </c>
      <c r="AP89" s="60" t="b">
        <f>VLOOKUP(A89,[1]RawData!A:DJ,109,FALSE)</f>
        <v>0</v>
      </c>
      <c r="AQ89" s="60" t="b">
        <f>VLOOKUP(A89,[1]RawData!A:DJ,96,FALSE)</f>
        <v>0</v>
      </c>
      <c r="AR89" s="60" t="b">
        <f>VLOOKUP(A89,[1]RawData!A:DJ,110,FALSE)</f>
        <v>0</v>
      </c>
      <c r="AS89" s="57" t="str">
        <f>IF(VLOOKUP($A89,[1]RawData!$A:$DJ,111,FALSE)="","No Date",VLOOKUP($A89,[1]RawData!$A:$DJ,111,FALSE))</f>
        <v>No Date</v>
      </c>
      <c r="AT89" s="57" t="str">
        <f>IF(VLOOKUP($A89,[1]RawData!$A:$DJ,112,FALSE)="","No Date",VLOOKUP($A89,[1]RawData!$A:$DJ,112,FALSE))</f>
        <v>No Date</v>
      </c>
      <c r="AU89" s="57" t="str">
        <f>IF(VLOOKUP($A89,[1]RawData!$A:$DJ,114,FALSE)="","No Date",VLOOKUP($A89,[1]RawData!$A:$DJ,114,FALSE))</f>
        <v>No Date</v>
      </c>
      <c r="AV89" s="57" t="str">
        <f>IF(VLOOKUP($A89,[1]RawData!$A:$DJ,113,FALSE)="","No Date",VLOOKUP($A89,[1]RawData!$A:$DJ,113,FALSE))</f>
        <v>No Date</v>
      </c>
    </row>
  </sheetData>
  <autoFilter ref="A1:AV89"/>
  <conditionalFormatting sqref="A88:A89 A2:A82 D2:S89 B2:B89 U2:AV89">
    <cfRule type="cellIs" dxfId="19" priority="19" operator="equal">
      <formula>"No Workaround"</formula>
    </cfRule>
    <cfRule type="cellIs" dxfId="18" priority="20" operator="equal">
      <formula>"Change Not Live"</formula>
    </cfRule>
  </conditionalFormatting>
  <conditionalFormatting sqref="L2:L89 S2:S89 U2:U89 AS2:AV89">
    <cfRule type="cellIs" dxfId="17" priority="18" operator="equal">
      <formula>"No Date"</formula>
    </cfRule>
  </conditionalFormatting>
  <conditionalFormatting sqref="K2:K89">
    <cfRule type="cellIs" dxfId="16" priority="17" operator="equal">
      <formula>"No Platform"</formula>
    </cfRule>
  </conditionalFormatting>
  <conditionalFormatting sqref="N2:N89">
    <cfRule type="cellIs" dxfId="15" priority="16" operator="equal">
      <formula>"No Project Manager"</formula>
    </cfRule>
  </conditionalFormatting>
  <conditionalFormatting sqref="Q2:Q89">
    <cfRule type="cellIs" dxfId="14" priority="15" operator="equal">
      <formula>"No Delivery Team"</formula>
    </cfRule>
  </conditionalFormatting>
  <conditionalFormatting sqref="V2:V89">
    <cfRule type="cellIs" dxfId="13" priority="14" operator="equal">
      <formula>"No Application"</formula>
    </cfRule>
  </conditionalFormatting>
  <conditionalFormatting sqref="W2:W89">
    <cfRule type="cellIs" dxfId="12" priority="13" operator="equal">
      <formula>"No Process"</formula>
    </cfRule>
  </conditionalFormatting>
  <conditionalFormatting sqref="X2:X89">
    <cfRule type="cellIs" dxfId="11" priority="12" operator="equal">
      <formula>"No Delivery Effort"</formula>
    </cfRule>
  </conditionalFormatting>
  <conditionalFormatting sqref="Z2:AA89">
    <cfRule type="cellIs" dxfId="10" priority="11" operator="equal">
      <formula>"No Workaround Accountability"</formula>
    </cfRule>
  </conditionalFormatting>
  <conditionalFormatting sqref="AD2:AD89 AG2:AI89">
    <cfRule type="cellIs" dxfId="9" priority="10" operator="equal">
      <formula>"No Lifespan Date"</formula>
    </cfRule>
  </conditionalFormatting>
  <conditionalFormatting sqref="AC2:AC89">
    <cfRule type="cellIs" dxfId="8" priority="9" operator="equal">
      <formula>"No Workaround Intensity"</formula>
    </cfRule>
  </conditionalFormatting>
  <conditionalFormatting sqref="S2:S89 U2:U89">
    <cfRule type="expression" dxfId="7" priority="8">
      <formula>S2&lt;TODAY()</formula>
    </cfRule>
  </conditionalFormatting>
  <conditionalFormatting sqref="AA2:AA89">
    <cfRule type="cellIs" dxfId="6" priority="7" operator="equal">
      <formula>"No Workaround Frequency"</formula>
    </cfRule>
  </conditionalFormatting>
  <conditionalFormatting sqref="AB2:AB89">
    <cfRule type="cellIs" dxfId="5" priority="6" operator="equal">
      <formula>"No Xoserve FTEs"</formula>
    </cfRule>
  </conditionalFormatting>
  <conditionalFormatting sqref="AE2:AE89">
    <cfRule type="cellIs" dxfId="4" priority="5" operator="equal">
      <formula>"No Change Driver"</formula>
    </cfRule>
  </conditionalFormatting>
  <conditionalFormatting sqref="AF2:AF89">
    <cfRule type="cellIs" dxfId="3" priority="4" operator="equal">
      <formula>"No Change Beneficiary"</formula>
    </cfRule>
  </conditionalFormatting>
  <conditionalFormatting sqref="AJ2:AJ89">
    <cfRule type="cellIs" dxfId="2" priority="3" operator="equal">
      <formula>"No DSC Service Area"</formula>
    </cfRule>
  </conditionalFormatting>
  <conditionalFormatting sqref="AK2:AK89">
    <cfRule type="cellIs" dxfId="1" priority="2" operator="equal">
      <formula>"No Number of impacted DSC Service Areas"</formula>
    </cfRule>
  </conditionalFormatting>
  <conditionalFormatting sqref="AL2:AL89">
    <cfRule type="cellIs" dxfId="0" priority="1" operator="equal">
      <formula>"No Change Improvement Scale"</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281274E0A6DBA40B91C7098DD22AC2E" ma:contentTypeVersion="17" ma:contentTypeDescription="Create a new document." ma:contentTypeScope="" ma:versionID="e7ad26c20620c6fc6b0a10751666b4bb">
  <xsd:schema xmlns:xsd="http://www.w3.org/2001/XMLSchema" xmlns:xs="http://www.w3.org/2001/XMLSchema" xmlns:p="http://schemas.microsoft.com/office/2006/metadata/properties" xmlns:ns2="a8d00b61-02e3-4ab5-b77b-0ca9e0a046b4" xmlns:ns3="64e0fceb-84a8-442e-b1e6-39fc5bdeafdf" targetNamespace="http://schemas.microsoft.com/office/2006/metadata/properties" ma:root="true" ma:fieldsID="7fb8078ba86a9d7200be27bace71ce02" ns2:_="" ns3:_="">
    <xsd:import namespace="a8d00b61-02e3-4ab5-b77b-0ca9e0a046b4"/>
    <xsd:import namespace="64e0fceb-84a8-442e-b1e6-39fc5bdeafdf"/>
    <xsd:element name="properties">
      <xsd:complexType>
        <xsd:sequence>
          <xsd:element name="documentManagement">
            <xsd:complexType>
              <xsd:all>
                <xsd:element ref="ns2:Owner" minOccurs="0"/>
                <xsd:element ref="ns2:Product_x0020_Type_x0020_" minOccurs="0"/>
                <xsd:element ref="ns2:Status_x0020_" minOccurs="0"/>
                <xsd:element ref="ns2:Project_x0020_Phase_x0020_" minOccurs="0"/>
                <xsd:element ref="ns2:Last_x0020_Reviewd_x0020_Date_x0020_" minOccurs="0"/>
                <xsd:element ref="ns2:Approved_x0020_date_x0020_" minOccurs="0"/>
                <xsd:element ref="ns2:Next_x0020_Review_x0020_Date_x0020_" minOccurs="0"/>
                <xsd:element ref="ns2:Version_x0020_Number_x0020_" minOccurs="0"/>
                <xsd:element ref="ns2:File_x0020_Name_x0020_" minOccurs="0"/>
                <xsd:element ref="ns2:MediaServiceMetadata" minOccurs="0"/>
                <xsd:element ref="ns2:MediaServiceFastMetadata" minOccurs="0"/>
                <xsd:element ref="ns3:SharedWithUsers" minOccurs="0"/>
                <xsd:element ref="ns3:SharedWithDetails" minOccurs="0"/>
                <xsd:element ref="ns2:Template_x0020_Description_x0020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d00b61-02e3-4ab5-b77b-0ca9e0a046b4" elementFormDefault="qualified">
    <xsd:import namespace="http://schemas.microsoft.com/office/2006/documentManagement/types"/>
    <xsd:import namespace="http://schemas.microsoft.com/office/infopath/2007/PartnerControls"/>
    <xsd:element name="Owner" ma:index="2" nillable="true" ma:displayName="Template Owner " ma:default="Unknown" ma:internalName="Owner">
      <xsd:simpleType>
        <xsd:restriction base="dms:Choice">
          <xsd:enumeration value="Adam Turbitt"/>
          <xsd:enumeration value="Anesu Chivenga"/>
          <xsd:enumeration value="Catrin Morgan"/>
          <xsd:enumeration value="Deborah Coyle"/>
          <xsd:enumeration value="Ian Bevan"/>
          <xsd:enumeration value="Max Pemberton"/>
          <xsd:enumeration value="Mike Entwistle"/>
          <xsd:enumeration value="Rebecca Perkins"/>
          <xsd:enumeration value="Alex Stuart"/>
          <xsd:enumeration value="Andy Simpson"/>
          <xsd:enumeration value="Emma Smith"/>
          <xsd:enumeration value="Finance"/>
          <xsd:enumeration value="Procurement"/>
          <xsd:enumeration value="Rachel Hinsley"/>
          <xsd:enumeration value="Susan Helders"/>
          <xsd:enumeration value="Unknown"/>
        </xsd:restriction>
      </xsd:simpleType>
    </xsd:element>
    <xsd:element name="Product_x0020_Type_x0020_" ma:index="3" nillable="true" ma:displayName="Template Type " ma:internalName="Product_x0020_Type_x0020_">
      <xsd:simpleType>
        <xsd:restriction base="dms:Choice">
          <xsd:enumeration value="LWI"/>
          <xsd:enumeration value="Process Flow"/>
          <xsd:enumeration value="Project Document Template"/>
          <xsd:enumeration value="Email Template"/>
          <xsd:enumeration value="TOR"/>
          <xsd:enumeration value="Guidance"/>
          <xsd:enumeration value="Working File"/>
          <xsd:enumeration value="PDT Guidance"/>
          <xsd:enumeration value="Unknown"/>
        </xsd:restriction>
      </xsd:simpleType>
    </xsd:element>
    <xsd:element name="Status_x0020_" ma:index="4" nillable="true" ma:displayName="Template Status " ma:internalName="Status_x0020_">
      <xsd:simpleType>
        <xsd:restriction base="dms:Choice">
          <xsd:enumeration value="Approved"/>
          <xsd:enumeration value="Draft"/>
          <xsd:enumeration value="For Review"/>
        </xsd:restriction>
      </xsd:simpleType>
    </xsd:element>
    <xsd:element name="Project_x0020_Phase_x0020_" ma:index="5" nillable="true" ma:displayName="Level 1 Milestones " ma:internalName="Project_x0020_Phase_x0020_">
      <xsd:simpleType>
        <xsd:restriction base="dms:Choice">
          <xsd:enumeration value="1. Capture"/>
          <xsd:enumeration value="2. Start Up"/>
          <xsd:enumeration value="3. Initiation"/>
          <xsd:enumeration value="4. Design"/>
          <xsd:enumeration value="5. Build"/>
          <xsd:enumeration value="6. Test"/>
          <xsd:enumeration value="7. Training"/>
          <xsd:enumeration value="8. Implementation"/>
          <xsd:enumeration value="9. Closedown"/>
          <xsd:enumeration value="10. CIO Office Document"/>
        </xsd:restriction>
      </xsd:simpleType>
    </xsd:element>
    <xsd:element name="Last_x0020_Reviewd_x0020_Date_x0020_" ma:index="6" nillable="true" ma:displayName="Last Reviewed Date " ma:format="DateOnly" ma:internalName="Last_x0020_Reviewd_x0020_Date_x0020_">
      <xsd:simpleType>
        <xsd:restriction base="dms:DateTime"/>
      </xsd:simpleType>
    </xsd:element>
    <xsd:element name="Approved_x0020_date_x0020_" ma:index="7" nillable="true" ma:displayName="Approved date " ma:format="DateOnly" ma:internalName="Approved_x0020_date_x0020_">
      <xsd:simpleType>
        <xsd:restriction base="dms:DateTime"/>
      </xsd:simpleType>
    </xsd:element>
    <xsd:element name="Next_x0020_Review_x0020_Date_x0020_" ma:index="8" nillable="true" ma:displayName="Next Review Date " ma:format="DateOnly" ma:internalName="Next_x0020_Review_x0020_Date_x0020_">
      <xsd:simpleType>
        <xsd:restriction base="dms:DateTime"/>
      </xsd:simpleType>
    </xsd:element>
    <xsd:element name="Version_x0020_Number_x0020_" ma:index="9" nillable="true" ma:displayName="Version Number " ma:internalName="Version_x0020_Number_x0020_" ma:percentage="FALSE">
      <xsd:simpleType>
        <xsd:restriction base="dms:Number"/>
      </xsd:simpleType>
    </xsd:element>
    <xsd:element name="File_x0020_Name_x0020_" ma:index="10" nillable="true" ma:displayName="File Name " ma:internalName="File_x0020_Name_x0020_">
      <xsd:simpleType>
        <xsd:restriction base="dms:Text">
          <xsd:maxLength value="255"/>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Template_x0020_Description_x0020_" ma:index="21" nillable="true" ma:displayName="Template Description " ma:internalName="Template_x0020_Description_x0020_">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4e0fceb-84a8-442e-b1e6-39fc5bdeafd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Next_x0020_Review_x0020_Date_x0020_ xmlns="a8d00b61-02e3-4ab5-b77b-0ca9e0a046b4" xsi:nil="true"/>
    <Product_x0020_Type_x0020_ xmlns="a8d00b61-02e3-4ab5-b77b-0ca9e0a046b4" xsi:nil="true"/>
    <File_x0020_Name_x0020_ xmlns="a8d00b61-02e3-4ab5-b77b-0ca9e0a046b4" xsi:nil="true"/>
    <Project_x0020_Phase_x0020_ xmlns="a8d00b61-02e3-4ab5-b77b-0ca9e0a046b4" xsi:nil="true"/>
    <Status_x0020_ xmlns="a8d00b61-02e3-4ab5-b77b-0ca9e0a046b4" xsi:nil="true"/>
    <Approved_x0020_date_x0020_ xmlns="a8d00b61-02e3-4ab5-b77b-0ca9e0a046b4" xsi:nil="true"/>
    <Template_x0020_Description_x0020_ xmlns="a8d00b61-02e3-4ab5-b77b-0ca9e0a046b4" xsi:nil="true"/>
    <Owner xmlns="a8d00b61-02e3-4ab5-b77b-0ca9e0a046b4">Unknown</Owner>
    <Version_x0020_Number_x0020_ xmlns="a8d00b61-02e3-4ab5-b77b-0ca9e0a046b4" xsi:nil="true"/>
    <Last_x0020_Reviewd_x0020_Date_x0020_ xmlns="a8d00b61-02e3-4ab5-b77b-0ca9e0a046b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9D23B9-CB4B-4D1A-A979-187A44FD58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d00b61-02e3-4ab5-b77b-0ca9e0a046b4"/>
    <ds:schemaRef ds:uri="64e0fceb-84a8-442e-b1e6-39fc5bdeaf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87FD70-16A1-4C13-93FD-CD251E9A425C}">
  <ds:schemaRefs>
    <ds:schemaRef ds:uri="http://purl.org/dc/terms/"/>
    <ds:schemaRef ds:uri="64e0fceb-84a8-442e-b1e6-39fc5bdeafdf"/>
    <ds:schemaRef ds:uri="http://schemas.microsoft.com/office/infopath/2007/PartnerControls"/>
    <ds:schemaRef ds:uri="http://www.w3.org/XML/1998/namespace"/>
    <ds:schemaRef ds:uri="http://schemas.microsoft.com/office/2006/metadata/properties"/>
    <ds:schemaRef ds:uri="a8d00b61-02e3-4ab5-b77b-0ca9e0a046b4"/>
    <ds:schemaRef ds:uri="http://schemas.microsoft.com/office/2006/documentManagement/types"/>
    <ds:schemaRef ds:uri="http://purl.org/dc/elements/1.1/"/>
    <ds:schemaRef ds:uri="http://purl.org/dc/dcmitype/"/>
    <ds:schemaRef ds:uri="http://schemas.openxmlformats.org/package/2006/metadata/core-properties"/>
  </ds:schemaRefs>
</ds:datastoreItem>
</file>

<file path=customXml/itemProps3.xml><?xml version="1.0" encoding="utf-8"?>
<ds:datastoreItem xmlns:ds="http://schemas.openxmlformats.org/officeDocument/2006/customXml" ds:itemID="{975BDED9-48AA-4CED-A232-C4353405CA5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 Page</vt:lpstr>
      <vt:lpstr>UK Link_Live_Changes</vt:lpstr>
      <vt:lpstr>UK Link_2yr_view</vt:lpstr>
      <vt:lpstr>UK Link POAP</vt:lpstr>
      <vt:lpstr>Sheet4</vt:lpstr>
      <vt:lpstr>Gemini &amp; Data Stream POAP</vt:lpstr>
      <vt:lpstr>Gemini &amp; Data Stream_Live_Chang</vt:lpstr>
      <vt:lpstr>'UK Link POAP'!Print_Area</vt:lpstr>
      <vt:lpstr>'UK Link_2yr_view'!Print_Area</vt:lpstr>
    </vt:vector>
  </TitlesOfParts>
  <Company>National Grid</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National Grid</cp:lastModifiedBy>
  <cp:revision/>
  <dcterms:created xsi:type="dcterms:W3CDTF">2018-01-26T15:26:44Z</dcterms:created>
  <dcterms:modified xsi:type="dcterms:W3CDTF">2018-08-07T11:50:14Z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-1586790543</vt:i4>
  </property>
  <property fmtid="{D5CDD505-2E9C-101B-9397-08002B2CF9AE}" pid="3" name="_NewReviewCycle">
    <vt:lpwstr/>
  </property>
  <property fmtid="{D5CDD505-2E9C-101B-9397-08002B2CF9AE}" pid="4" name="_EmailSubject">
    <vt:lpwstr>Live Change POAP</vt:lpwstr>
  </property>
  <property fmtid="{D5CDD505-2E9C-101B-9397-08002B2CF9AE}" pid="5" name="_AuthorEmail">
    <vt:lpwstr>Jay-Jay.Prosser2@xoserve.com</vt:lpwstr>
  </property>
  <property fmtid="{D5CDD505-2E9C-101B-9397-08002B2CF9AE}" pid="6" name="_AuthorEmailDisplayName">
    <vt:lpwstr>Prosser2, Jay-Jay</vt:lpwstr>
  </property>
  <property fmtid="{D5CDD505-2E9C-101B-9397-08002B2CF9AE}" pid="7" name="_PreviousAdHocReviewCycleID">
    <vt:i4>-666105735</vt:i4>
  </property>
  <property fmtid="{D5CDD505-2E9C-101B-9397-08002B2CF9AE}" pid="8" name="ContentTypeId">
    <vt:lpwstr>0x0101002281274E0A6DBA40B91C7098DD22AC2E</vt:lpwstr>
  </property>
  <property fmtid="{D5CDD505-2E9C-101B-9397-08002B2CF9AE}" pid="9" name="_ReviewingToolsShownOnce">
    <vt:lpwstr/>
  </property>
</Properties>
</file>